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75" tabRatio="814" activeTab="3"/>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<sst xmlns="http://schemas.openxmlformats.org/spreadsheetml/2006/main" count="4337" uniqueCount="1017">
  <si>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</si>
  <si>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</si>
  <si>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</si>
  <si>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</si>
  <si>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</si>
  <si>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</si>
  <si>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</si>
  <si>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</si>
  <si>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</si>
  <si>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</si>
  <si>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</si>
  <si>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</si>
  <si>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</si>
  <si>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</si>
  <si>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</si>
  <si>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</si>
  <si>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</si>
  <si>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</si>
  <si>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</si>
  <si>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</si>
  <si>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</si>
  <si>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</si>
  <si>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</si>
  <si>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</si>
  <si>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</si>
  <si>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</si>
  <si>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</si>
  <si>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</si>
  <si>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</si>
  <si>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</si>
  <si>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</si>
  <si>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</si>
  <si>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</si>
  <si>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</si>
  <si>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</si>
  <si>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</si>
  <si>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</si>
  <si>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</si>
  <si>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</si>
  <si>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</si>
  <si>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</si>
  <si>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</si>
  <si>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</si>
  <si>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</si>
  <si>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</si>
  <si>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</si>
  <si>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</si>
  <si>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</si>
  <si>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</si>
  <si>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</si>
  <si>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</si>
  <si>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</si>
  <si>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</si>
  <si>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</si>
  <si>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</si>
  <si>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</si>
  <si>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</si>
  <si>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</si>
  <si>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</si>
  <si>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</si>
  <si>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</si>
  <si>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</si>
  <si>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</si>
  <si>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</si>
  <si>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</si>
  <si>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</si>
  <si>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</si>
  <si>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</si>
  <si>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</si>
  <si>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</si>
  <si>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</si>
  <si>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</si>
  <si>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</si>
  <si>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</si>
  <si>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</si>
  <si>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</si>
  <si>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</si>
  <si>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</si>
  <si>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</si>
  <si>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</si>
  <si>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</si>
  <si>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</si>
  <si>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</si>
  <si>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</si>
  <si>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</si>
  <si>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</si>
  <si>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</si>
  <si>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</si>
  <si>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</si>
  <si>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</si>
  <si>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</si>
  <si>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</si>
  <si>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</si>
  <si>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</si>
  <si>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</si>
  <si>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</si>
  <si>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</si>
  <si>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</si>
  <si>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</si>
  <si>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</si>
  <si>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</si>
  <si>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</si>
  <si>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</si>
  <si>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</si>
  <si>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</si>
  <si>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</si>
  <si>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</si>
  <si>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</si>
  <si>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</si>
  <si>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</si>
  <si>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</si>
  <si>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</si>
  <si>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</si>
  <si>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</si>
  <si>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</si>
  <si>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</si>
  <si>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</si>
  <si>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</si>
  <si>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</si>
  <si>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</si>
  <si>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</si>
  <si>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</si>
  <si>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</si>
  <si>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</si>
  <si>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</si>
  <si>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</si>
  <si>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</si>
  <si>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</si>
  <si>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</si>
  <si>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</si>
  <si>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</si>
  <si>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</si>
  <si>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</si>
  <si>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</si>
  <si>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</si>
  <si>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</si>
  <si>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</si>
  <si>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</si>
  <si>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</si>
  <si>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</si>
  <si>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</si>
  <si>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</si>
  <si>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</si>
  <si>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</si>
  <si>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</si>
  <si>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</si>
  <si>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</si>
  <si>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</si>
  <si>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</si>
  <si>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</si>
  <si>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</si>
  <si>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</si>
  <si>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</si>
  <si>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</si>
  <si>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</si>
  <si>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</si>
  <si>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</si>
  <si>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</si>
  <si>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</si>
  <si>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</si>
  <si>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</si>
  <si>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</si>
  <si>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</si>
  <si>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</si>
  <si>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</si>
  <si>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</si>
  <si>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</si>
  <si>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</si>
  <si>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</si>
  <si>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</si>
  <si>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</si>
  <si>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</si>
  <si>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</si>
  <si>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</si>
  <si>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</si>
  <si>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</si>
  <si>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</si>
  <si>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</si>
  <si>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</si>
  <si>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</si>
  <si>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</si>
  <si>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</si>
  <si>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</si>
  <si>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</si>
  <si>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</si>
  <si>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</si>
  <si>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</si>
  <si>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</si>
  <si>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</si>
  <si>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</si>
  <si>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</si>
  <si>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</si>
  <si>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</si>
  <si>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</si>
  <si>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</si>
  <si>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</si>
  <si>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</si>
  <si>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</si>
  <si>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</si>
  <si>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</si>
  <si>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</si>
  <si>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</si>
  <si>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</si>
  <si>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</si>
  <si>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</si>
  <si>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</si>
  <si>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</si>
  <si>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</si>
  <si>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</si>
  <si>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</si>
  <si>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</si>
  <si>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</si>
  <si>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</si>
  <si>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</si>
  <si>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</si>
  <si>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</si>
  <si>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</si>
  <si>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</si>
  <si>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</si>
  <si>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</si>
  <si>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</si>
  <si>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</si>
  <si>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</si>
  <si>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</si>
  <si>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</si>
  <si>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</si>
  <si>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</si>
  <si>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</si>
  <si>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</si>
  <si>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</si>
  <si>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</si>
  <si>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</si>
  <si>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</si>
  <si>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</si>
  <si>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</si>
  <si>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</si>
  <si>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</si>
  <si>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</si>
  <si>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</si>
  <si>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</si>
  <si>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</si>
  <si>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</si>
  <si>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</si>
  <si>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</si>
  <si>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</si>
  <si>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</si>
  <si>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</si>
  <si>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</si>
  <si>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</si>
  <si>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</si>
  <si>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</si>
  <si>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</si>
  <si>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</si>
  <si>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</si>
  <si>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</si>
  <si>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</si>
  <si>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</si>
  <si>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</si>
  <si>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</si>
  <si>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</si>
  <si>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</si>
  <si>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</si>
  <si>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</si>
  <si>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</si>
  <si>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</si>
  <si>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</si>
  <si>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</si>
  <si>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</si>
  <si>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</si>
  <si>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</si>
  <si>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</si>
  <si>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</si>
  <si>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</si>
  <si>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</si>
  <si>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</si>
  <si>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</si>
  <si>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</si>
  <si>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</si>
  <si>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</si>
  <si>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</si>
  <si>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</si>
  <si>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</si>
  <si>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</si>
  <si>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</si>
  <si>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</si>
  <si>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</si>
  <si>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</si>
  <si>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</si>
  <si>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</si>
  <si>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</si>
  <si>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</si>
  <si>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</si>
  <si>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</si>
  <si>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</si>
  <si>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</si>
  <si>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</si>
  <si>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</si>
  <si>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</si>
  <si>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</si>
  <si>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</si>
  <si>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</si>
  <si>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</si>
  <si>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</si>
  <si>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</si>
  <si>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</si>
  <si>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</si>
  <si>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</si>
  <si>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</si>
  <si>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</si>
  <si>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</si>
  <si>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</si>
  <si>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</si>
  <si>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</si>
  <si>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</si>
  <si>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</si>
  <si>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</si>
  <si>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</si>
  <si>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</si>
  <si>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</si>
  <si>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</si>
  <si>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</si>
  <si>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</si>
  <si>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</si>
  <si>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</si>
  <si>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</si>
  <si>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</si>
  <si>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</si>
  <si>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</si>
  <si>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</si>
  <si>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</si>
  <si>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</si>
  <si>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</si>
  <si>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</si>
  <si>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</si>
  <si>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</si>
  <si>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</si>
  <si>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</si>
  <si>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</si>
  <si>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</si>
  <si>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</si>
  <si>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</si>
  <si>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</si>
  <si>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</si>
  <si>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</si>
  <si>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</si>
  <si>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</si>
  <si>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</si>
  <si>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</si>
  <si>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</si>
  <si>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</si>
  <si>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</si>
  <si>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</si>
  <si>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</si>
  <si>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</si>
  <si>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</si>
  <si>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</si>
  <si>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</si>
  <si>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</si>
  <si>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</si>
  <si>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</si>
  <si>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</si>
  <si>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</si>
  <si>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</si>
  <si>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</si>
  <si>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</si>
  <si>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</si>
  <si>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</si>
  <si>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</si>
  <si>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</si>
  <si>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</si>
  <si>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</si>
  <si>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</si>
  <si>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</si>
  <si>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</si>
  <si>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</si>
  <si>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</si>
  <si>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</si>
  <si>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</si>
  <si>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</si>
  <si>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</si>
  <si>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</si>
  <si>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</si>
  <si>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</si>
  <si>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</si>
  <si>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</si>
  <si>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</si>
  <si>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</si>
  <si>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</si>
  <si>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</si>
  <si>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</si>
  <si>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</si>
  <si>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</si>
  <si>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</si>
  <si>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</si>
  <si>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</si>
  <si>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</si>
  <si>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</si>
  <si>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</si>
  <si>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</si>
  <si>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</si>
  <si>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</si>
  <si>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</si>
  <si>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</si>
  <si>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</si>
  <si>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</si>
  <si>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</si>
  <si>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</si>
  <si>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</si>
  <si>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</si>
  <si>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</si>
  <si>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</si>
  <si>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</si>
  <si>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</si>
  <si>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</si>
  <si>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</si>
  <si>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</si>
  <si>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</si>
  <si>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</si>
  <si>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</si>
  <si>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</si>
  <si>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</si>
  <si>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</si>
  <si>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</si>
  <si>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</si>
  <si>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</si>
  <si>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</si>
  <si>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</si>
  <si>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</si>
  <si>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</si>
  <si>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</si>
  <si>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</si>
  <si>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</si>
  <si>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</si>
  <si>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</si>
  <si>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</si>
  <si>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</si>
  <si>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</si>
  <si>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</si>
  <si>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</si>
  <si>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</si>
  <si>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</si>
  <si>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</si>
  <si>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</si>
  <si>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</si>
  <si>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</si>
  <si>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</si>
  <si>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</si>
  <si>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</si>
  <si>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</si>
  <si>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</si>
  <si>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</si>
  <si>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</si>
  <si>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</si>
  <si>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</si>
  <si>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</si>
  <si>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</si>
  <si>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</si>
  <si>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</si>
  <si>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</si>
  <si>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</si>
  <si>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</si>
  <si>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</si>
  <si>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</si>
  <si>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</si>
  <si>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</si>
  <si>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</si>
  <si>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</si>
  <si>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</si>
  <si>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</si>
  <si>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</si>
  <si>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</si>
  <si>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</si>
  <si>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</si>
  <si>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</si>
  <si>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</si>
  <si>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</si>
  <si>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</si>
  <si>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</si>
  <si>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</si>
  <si>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</si>
  <si>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</si>
  <si>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</si>
  <si>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</si>
  <si>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</si>
  <si>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</si>
  <si>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</si>
  <si>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</si>
  <si>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</si>
  <si>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</si>
  <si>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</si>
  <si>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</si>
  <si>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</si>
  <si>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</si>
  <si>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</si>
  <si>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</si>
  <si>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</si>
  <si>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</si>
  <si>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</si>
  <si>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</si>
  <si>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</si>
  <si>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</si>
  <si>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</si>
  <si>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</si>
  <si>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</si>
  <si>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</si>
  <si>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</si>
  <si>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</si>
  <si>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</si>
  <si>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</si>
  <si>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</si>
  <si>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</si>
  <si>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</si>
  <si>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</si>
  <si>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</si>
  <si>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</si>
  <si>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</si>
  <si>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</si>
  <si>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</si>
  <si>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</si>
  <si>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</si>
  <si>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</si>
  <si>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</si>
  <si>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</si>
  <si>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</si>
  <si>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</si>
  <si>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</si>
  <si>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</si>
  <si>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</si>
  <si>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</si>
  <si>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</si>
  <si>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</si>
  <si>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</si>
  <si>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</si>
  <si>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</si>
  <si>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</si>
  <si>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</si>
  <si>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</si>
  <si>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</si>
  <si>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</si>
  <si>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</si>
  <si>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</si>
  <si>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</si>
  <si>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</si>
  <si>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</si>
  <si>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</si>
  <si>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</si>
  <si>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</si>
  <si>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</si>
  <si>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</si>
  <si>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</si>
  <si>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</si>
  <si>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</si>
  <si>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</si>
  <si>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</si>
  <si>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</si>
  <si>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</si>
  <si>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</si>
  <si>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</si>
  <si>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</si>
  <si>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</si>
  <si>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</si>
  <si>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</si>
  <si>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</si>
  <si>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</si>
  <si>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</si>
  <si>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</si>
  <si>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</si>
  <si>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</si>
  <si>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</si>
  <si>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</si>
  <si>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</si>
  <si>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</si>
  <si>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</si>
  <si>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</si>
  <si>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</si>
  <si>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</si>
  <si>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</si>
  <si>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</si>
  <si>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</si>
  <si>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</si>
  <si>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</si>
  <si>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</si>
  <si>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</si>
  <si>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</si>
  <si>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</si>
  <si>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</si>
  <si>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</si>
  <si>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</si>
  <si>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</si>
  <si>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</si>
  <si>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</si>
  <si>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</si>
  <si>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</si>
  <si>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</si>
  <si>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</si>
  <si>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</si>
  <si>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</si>
  <si>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</si>
  <si>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</si>
  <si>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</si>
  <si>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</si>
  <si>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</si>
  <si>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</si>
  <si>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</si>
  <si>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</si>
  <si>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</si>
  <si>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</si>
  <si>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</si>
  <si>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</si>
  <si>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</si>
  <si>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</si>
  <si>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</si>
  <si>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</si>
  <si>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</si>
  <si>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</si>
  <si>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</si>
  <si>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</si>
  <si>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</si>
  <si>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</si>
  <si>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</si>
  <si>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</si>
  <si>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</si>
  <si>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</si>
  <si>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</si>
  <si>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</si>
  <si>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</si>
  <si>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</si>
  <si>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</si>
  <si>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</si>
  <si>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</si>
  <si>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</si>
  <si>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</si>
  <si>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</si>
  <si>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</si>
  <si>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</si>
  <si>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</si>
  <si>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</si>
  <si>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</si>
  <si>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</si>
  <si>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</si>
  <si>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</si>
  <si>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</si>
  <si>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</si>
  <si>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</si>
  <si>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</si>
  <si>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</si>
  <si>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</si>
  <si>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</si>
  <si>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</si>
  <si>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</si>
  <si>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</si>
  <si>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</si>
  <si>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</si>
  <si>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</si>
  <si>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</si>
  <si>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</si>
  <si>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</si>
  <si>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</si>
  <si>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</si>
  <si>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</si>
  <si>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</si>
  <si>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</si>
  <si>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</si>
  <si>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</si>
  <si>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</si>
  <si>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</si>
  <si>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</si>
  <si>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</si>
  <si>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</si>
  <si>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</si>
  <si>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</si>
  <si>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</si>
  <si>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</si>
  <si>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</si>
  <si>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</si>
  <si>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</si>
  <si>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</si>
  <si>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</si>
  <si>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</si>
  <si>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</si>
  <si>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</si>
  <si>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</si>
  <si>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</si>
  <si>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</si>
  <si>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</si>
  <si>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</si>
  <si>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</si>
  <si>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</si>
  <si>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</si>
  <si>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</si>
  <si>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</si>
  <si>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</si>
  <si>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</si>
  <si>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</si>
  <si>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</si>
  <si>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</si>
  <si>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</si>
  <si>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</si>
  <si>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</si>
  <si>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</si>
  <si>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</si>
  <si>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</si>
  <si>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</si>
  <si>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</si>
  <si>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</si>
  <si>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</si>
  <si>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</si>
  <si>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</si>
  <si>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</si>
  <si>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</si>
  <si>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</si>
  <si>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</si>
  <si>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</si>
  <si>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</si>
  <si>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</si>
  <si>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</si>
  <si>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</si>
  <si>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</si>
  <si>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</si>
  <si>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</si>
  <si>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</si>
  <si>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</si>
  <si>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</si>
  <si>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</si>
  <si>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</si>
  <si>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</si>
  <si>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</si>
  <si>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</si>
  <si>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</si>
  <si>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</si>
  <si>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</si>
  <si>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</si>
  <si>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</si>
  <si>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</si>
  <si>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</si>
  <si>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</si>
  <si>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</si>
  <si>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</si>
  <si>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</si>
  <si>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</si>
  <si>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</si>
  <si>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</si>
  <si>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</si>
  <si>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</si>
  <si>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</si>
  <si>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</si>
  <si>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</si>
  <si>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</si>
  <si>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</si>
  <si>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</si>
  <si>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</si>
  <si>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</si>
  <si>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</si>
  <si>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</si>
  <si>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</si>
  <si>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</si>
  <si>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</si>
  <si>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</si>
  <si>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</si>
  <si>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</si>
  <si>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</si>
  <si>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</si>
  <si>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</si>
  <si>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</si>
  <si>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</si>
  <si>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</si>
  <si>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</si>
  <si>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</si>
  <si>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</si>
  <si>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</si>
  <si>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</si>
  <si>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</si>
  <si>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</si>
  <si>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</si>
  <si>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</si>
  <si>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</si>
  <si>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</si>
  <si>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</si>
  <si>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</si>
  <si>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</si>
  <si>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</si>
  <si>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</si>
  <si>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</si>
  <si>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</si>
  <si>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</si>
  <si>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</si>
  <si>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</si>
  <si>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</si>
  <si>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</si>
  <si>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</si>
  <si>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</si>
  <si>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</si>
  <si>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</si>
  <si>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</si>
  <si>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</si>
  <si>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</si>
  <si>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</si>
  <si>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</si>
  <si>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</si>
  <si>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</si>
  <si>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</si>
  <si>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</si>
  <si>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</si>
  <si>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</si>
  <si>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</si>
  <si>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</si>
  <si>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</si>
  <si>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</si>
  <si>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</si>
  <si>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</si>
  <si>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</si>
  <si>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</si>
  <si>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</si>
  <si>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</si>
  <si>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</si>
  <si>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</si>
  <si>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</si>
  <si>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</si>
  <si>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</si>
  <si>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</si>
  <si>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</si>
  <si>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</si>
  <si>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</si>
  <si>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</si>
  <si>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</si>
  <si>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</si>
  <si>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</si>
  <si>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</si>
  <si>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</si>
  <si>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</si>
  <si>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</si>
  <si>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</si>
  <si>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</si>
  <si>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</si>
  <si>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</si>
  <si>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</si>
  <si>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</si>
  <si>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</si>
  <si>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</si>
  <si>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</si>
  <si>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</si>
  <si>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</si>
  <si>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</si>
  <si>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</si>
  <si>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</si>
  <si>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</si>
  <si>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</si>
  <si>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</si>
  <si>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</si>
  <si>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</si>
  <si>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</si>
  <si>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</si>
  <si>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</si>
  <si>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</si>
  <si>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</si>
  <si>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</si>
  <si>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</si>
  <si>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</si>
  <si>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</si>
  <si>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</si>
  <si>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</si>
  <si>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</si>
  <si>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</si>
  <si>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</si>
  <si>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</si>
  <si>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</si>
  <si>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</si>
  <si>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</si>
  <si>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</si>
  <si>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</si>
  <si>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</si>
  <si>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</si>
  <si>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</si>
  <si>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</si>
  <si>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</si>
  <si>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</si>
  <si>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</si>
  <si>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</si>
  <si>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</si>
  <si>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</si>
  <si>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</si>
  <si>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</si>
  <si>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</si>
  <si>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</si>
  <si>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</si>
  <si>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</si>
  <si>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</si>
  <si>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</si>
  <si>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</si>
  <si>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</si>
  <si>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</si>
  <si>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</si>
  <si>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</si>
  <si>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</si>
  <si>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</si>
  <si>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</si>
  <si>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</si>
  <si>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</si>
  <si>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</si>
  <si>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</si>
  <si>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</si>
  <si>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</si>
  <si>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</si>
  <si>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</si>
  <si>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</si>
  <si>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</si>
  <si>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</si>
  <si>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</si>
  <si>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</si>
  <si>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</si>
  <si>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</si>
  <si>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</si>
  <si>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</si>
  <si>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</si>
  <si>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</si>
  <si>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</si>
  <si>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</si>
  <si>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</si>
  <si>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</si>
  <si>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</si>
  <si>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</si>
  <si>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</si>
  <si>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</si>
  <si>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</si>
  <si>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</si>
  <si>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</si>
  <si>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</si>
  <si>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</si>
  <si>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</si>
  <si>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</si>
  <si>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</si>
  <si>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</si>
  <si>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</si>
  <si>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</si>
  <si>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</si>
  <si>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</si>
  <si>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</si>
  <si>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</si>
  <si>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</si>
  <si>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</si>
  <si>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</si>
  <si>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</si>
  <si>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</si>
  <si>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</si>
  <si>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</si>
  <si>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</si>
  <si>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</si>
  <si>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</si>
  <si>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</si>
  <si>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</si>
  <si>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</si>
  <si>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</si>
  <si>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</si>
  <si>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</si>
  <si>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</si>
  <si>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</si>
  <si>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</si>
  <si>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</si>
  <si>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</si>
  <si>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</si>
  <si>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</si>
  <si>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</si>
  <si>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</si>
  <si>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</si>
  <si>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</si>
  <si>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</si>
  <si>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</si>
  <si>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</si>
  <si>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</si>
  <si>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</si>
  <si>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</si>
  <si>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</si>
  <si>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</si>
  <si>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</si>
  <si>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</si>
  <si>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</si>
  <si>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</si>
  <si>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</si>
  <si>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</si>
  <si>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</si>
  <si>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</si>
  <si>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</si>
  <si>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</si>
  <si>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</si>
  <si>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</si>
  <si>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</si>
  <si>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</si>
  <si>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</si>
  <si>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</si>
  <si>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</si>
  <si>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</si>
  <si>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</si>
  <si>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</si>
  <si>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</si>
  <si>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</si>
  <si>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</si>
  <si>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</si>
  <si>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</si>
  <si>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</si>
  <si>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</si>
  <si>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</si>
  <si>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</si>
  <si>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</si>
  <si>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</si>
  <si>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</si>
  <si>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</si>
  <si>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</si>
  <si>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</si>
  <si>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</si>
  <si>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Градус АД-Стара Загора</t>
  </si>
  <si>
    <t>Адванс Терафонд АДСИЦ</t>
  </si>
  <si>
    <t>гр. София, ул. Славянска № 5, ет. 4</t>
  </si>
  <si>
    <t>Първа Инвестиционна Банка АД</t>
  </si>
  <si>
    <t>Елана Агрокредит АД</t>
  </si>
  <si>
    <t>Химимпорт АД</t>
  </si>
  <si>
    <t>Алкомет АД</t>
  </si>
  <si>
    <t>1 Banco Santander, S.A.</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</si>
</sst>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style="hair"/>
      <top/>
      <bottom style="hair"/>
    </border>
    <border>
      <left style="hair"/>
      <right style="hair"/>
      <top style="hair"/>
      <bottom style="hair"/>
    </border>
    <border>
      <left style="medium"/>
      <right/>
      <top style="medium"/>
      <bottom/>
    </border>
    <border>
      <left>
        <color indexed="63"/>
      </left>
      <right style="thin"/>
      <top style="medium"/>
      <bottom>
        <color indexed="63"/>
      </bottom>
    </border>
    <border>
      <left style="medium"/>
      <right/>
      <top/>
      <bottom style="thin"/>
    </border>
  </borders>
  <cellStyleXfs count="48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7">
    <xf numFmtId="0" fontId="0" fillId="0" borderId="0" xfId="0" applyFont="1" applyAlignment="1">
      <alignment/>
    </xf>
    <xf numFmtId="0" fontId="3" fillId="0" borderId="10" xfId="250" applyFont="1" applyBorder="1" applyAlignment="1" applyProtection="1">
      <alignment horizontal="centerContinuous" vertical="center" wrapText="1"/>
      <protection/>
    </xf>
    <xf numFmtId="0" fontId="4" fillId="0" borderId="11"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wrapText="1"/>
      <protection/>
    </xf>
    <xf numFmtId="0" fontId="4" fillId="0" borderId="13"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protection/>
    </xf>
    <xf numFmtId="0" fontId="3" fillId="0" borderId="13" xfId="250" applyFont="1" applyBorder="1" applyAlignment="1" applyProtection="1">
      <alignment horizontal="centerContinuous" vertical="center"/>
      <protection/>
    </xf>
    <xf numFmtId="0" fontId="4" fillId="0" borderId="14" xfId="250" applyFont="1" applyBorder="1" applyAlignment="1" applyProtection="1">
      <alignment horizontal="right" vertical="center" wrapText="1"/>
      <protection/>
    </xf>
    <xf numFmtId="0" fontId="4" fillId="0" borderId="10" xfId="250" applyFont="1" applyBorder="1" applyAlignment="1" applyProtection="1">
      <alignment horizontal="left" vertical="center" wrapText="1"/>
      <protection/>
    </xf>
    <xf numFmtId="0" fontId="4" fillId="0" borderId="11" xfId="250" applyFont="1" applyBorder="1" applyAlignment="1" applyProtection="1">
      <alignment horizontal="left" vertical="center" wrapText="1"/>
      <protection/>
    </xf>
    <xf numFmtId="0" fontId="4" fillId="0" borderId="14" xfId="250"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6" applyFont="1" applyBorder="1" applyAlignment="1" applyProtection="1">
      <alignment horizontal="centerContinuous" vertical="center"/>
      <protection/>
    </xf>
    <xf numFmtId="0" fontId="3" fillId="0" borderId="0" xfId="246" applyFont="1" applyBorder="1" applyAlignment="1" applyProtection="1">
      <alignment horizontal="center" vertical="center"/>
      <protection/>
    </xf>
    <xf numFmtId="0" fontId="4" fillId="0" borderId="0" xfId="246" applyFont="1" applyAlignment="1" applyProtection="1">
      <alignment horizontal="center" vertical="center" wrapText="1"/>
      <protection/>
    </xf>
    <xf numFmtId="0" fontId="3" fillId="0" borderId="0" xfId="246" applyFont="1" applyBorder="1" applyAlignment="1" applyProtection="1">
      <alignment horizontal="centerContinuous" vertical="center"/>
      <protection hidden="1"/>
    </xf>
    <xf numFmtId="0" fontId="3" fillId="0" borderId="0" xfId="246" applyFont="1" applyBorder="1" applyAlignment="1" applyProtection="1">
      <alignment horizontal="center" vertical="center"/>
      <protection hidden="1"/>
    </xf>
    <xf numFmtId="0" fontId="4" fillId="0" borderId="0" xfId="246" applyFont="1" applyAlignment="1" applyProtection="1">
      <alignment vertical="center" wrapText="1"/>
      <protection/>
    </xf>
    <xf numFmtId="0" fontId="3" fillId="0" borderId="0" xfId="246" applyFont="1" applyBorder="1" applyAlignment="1" applyProtection="1">
      <alignment horizontal="centerContinuous" vertical="center" wrapText="1"/>
      <protection/>
    </xf>
    <xf numFmtId="0" fontId="3" fillId="0" borderId="0" xfId="246" applyFont="1" applyAlignment="1" applyProtection="1">
      <alignment horizontal="centerContinuous" vertical="center" wrapText="1"/>
      <protection/>
    </xf>
    <xf numFmtId="0" fontId="3" fillId="0" borderId="0" xfId="24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6" applyFont="1" applyBorder="1" applyAlignment="1" applyProtection="1">
      <alignment vertical="center" wrapText="1"/>
      <protection/>
    </xf>
    <xf numFmtId="0" fontId="3" fillId="0" borderId="0" xfId="248" applyFont="1" applyBorder="1" applyAlignment="1" applyProtection="1">
      <alignment horizontal="center" vertical="center" wrapText="1"/>
      <protection/>
    </xf>
    <xf numFmtId="0" fontId="4" fillId="0" borderId="0" xfId="248" applyFont="1" applyBorder="1" applyProtection="1">
      <alignment/>
      <protection/>
    </xf>
    <xf numFmtId="0" fontId="4" fillId="0" borderId="0" xfId="248" applyFont="1" applyBorder="1" applyAlignment="1" applyProtection="1">
      <alignment wrapText="1"/>
      <protection/>
    </xf>
    <xf numFmtId="0" fontId="6" fillId="0" borderId="0" xfId="248" applyFont="1" applyAlignment="1" applyProtection="1">
      <alignment horizontal="center"/>
      <protection/>
    </xf>
    <xf numFmtId="0" fontId="4" fillId="0" borderId="0" xfId="246" applyFont="1" applyBorder="1" applyAlignment="1" applyProtection="1">
      <alignment horizontal="centerContinuous" vertical="center" wrapText="1"/>
      <protection/>
    </xf>
    <xf numFmtId="0" fontId="3" fillId="0" borderId="0" xfId="246" applyFont="1" applyAlignment="1" applyProtection="1">
      <alignment vertical="center" wrapText="1"/>
      <protection/>
    </xf>
    <xf numFmtId="0" fontId="15" fillId="0" borderId="0" xfId="246" applyFont="1" applyBorder="1" applyAlignment="1" applyProtection="1">
      <alignment horizontal="centerContinuous" vertical="center"/>
      <protection/>
    </xf>
    <xf numFmtId="0" fontId="16" fillId="0" borderId="0" xfId="246" applyFont="1" applyBorder="1" applyAlignment="1" applyProtection="1">
      <alignment horizontal="centerContinuous" vertical="center"/>
      <protection/>
    </xf>
    <xf numFmtId="0" fontId="3" fillId="0" borderId="0" xfId="246" applyFont="1" applyAlignment="1" applyProtection="1">
      <alignment horizontal="centerContinuous" vertical="center"/>
      <protection/>
    </xf>
    <xf numFmtId="0" fontId="4" fillId="0" borderId="0" xfId="245" applyFont="1" applyProtection="1">
      <alignment/>
      <protection/>
    </xf>
    <xf numFmtId="0" fontId="15" fillId="0" borderId="0" xfId="246" applyFont="1" applyBorder="1" applyAlignment="1" applyProtection="1">
      <alignment horizontal="centerContinuous" vertical="center" wrapText="1"/>
      <protection/>
    </xf>
    <xf numFmtId="0" fontId="3" fillId="0" borderId="0" xfId="244" applyFont="1" applyAlignment="1" applyProtection="1">
      <alignment horizontal="center"/>
      <protection/>
    </xf>
    <xf numFmtId="0" fontId="4" fillId="0" borderId="0" xfId="246" applyFont="1" applyAlignment="1" applyProtection="1">
      <alignment vertical="top"/>
      <protection/>
    </xf>
    <xf numFmtId="0" fontId="4" fillId="0" borderId="0" xfId="0" applyFont="1" applyAlignment="1" applyProtection="1">
      <alignment vertical="justify"/>
      <protection/>
    </xf>
    <xf numFmtId="0" fontId="4" fillId="0" borderId="0" xfId="244" applyFont="1" applyBorder="1" applyAlignment="1" applyProtection="1">
      <alignment vertical="justify" wrapText="1"/>
      <protection/>
    </xf>
    <xf numFmtId="0" fontId="4" fillId="0" borderId="0" xfId="246" applyFont="1" applyAlignment="1" applyProtection="1">
      <alignment vertical="top" wrapText="1"/>
      <protection/>
    </xf>
    <xf numFmtId="0" fontId="3" fillId="0" borderId="0" xfId="244" applyFont="1" applyBorder="1" applyAlignment="1" applyProtection="1">
      <alignment vertical="justify" wrapText="1"/>
      <protection/>
    </xf>
    <xf numFmtId="0" fontId="3" fillId="0" borderId="0" xfId="244" applyFont="1" applyAlignment="1" applyProtection="1">
      <alignment horizontal="left" vertical="center" wrapText="1"/>
      <protection/>
    </xf>
    <xf numFmtId="0" fontId="3" fillId="0" borderId="0" xfId="24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6" applyFont="1" applyBorder="1" applyAlignment="1" applyProtection="1">
      <alignment vertical="center"/>
      <protection hidden="1"/>
    </xf>
    <xf numFmtId="0" fontId="4" fillId="0" borderId="0" xfId="246" applyFont="1" applyBorder="1" applyAlignment="1" applyProtection="1">
      <alignment horizontal="right" vertical="center"/>
      <protection hidden="1"/>
    </xf>
    <xf numFmtId="174" fontId="4" fillId="0" borderId="0" xfId="246" applyNumberFormat="1" applyFont="1" applyAlignment="1" applyProtection="1">
      <alignment horizontal="left" vertical="center"/>
      <protection/>
    </xf>
    <xf numFmtId="0" fontId="3" fillId="0" borderId="0" xfId="246" applyFont="1" applyAlignment="1" applyProtection="1">
      <alignment horizontal="center" vertical="center"/>
      <protection hidden="1"/>
    </xf>
    <xf numFmtId="0" fontId="4" fillId="0" borderId="0" xfId="246" applyFont="1" applyBorder="1" applyAlignment="1" applyProtection="1">
      <alignment vertical="center"/>
      <protection hidden="1"/>
    </xf>
    <xf numFmtId="0" fontId="3" fillId="0" borderId="0" xfId="24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6" applyFont="1" applyBorder="1" applyAlignment="1" applyProtection="1">
      <alignment horizontal="left" vertical="center"/>
      <protection hidden="1"/>
    </xf>
    <xf numFmtId="0" fontId="15" fillId="0" borderId="0" xfId="24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6" applyFont="1" applyBorder="1" applyAlignment="1" applyProtection="1">
      <alignment vertical="center"/>
      <protection/>
    </xf>
    <xf numFmtId="0" fontId="4" fillId="0" borderId="0" xfId="0" applyFont="1" applyAlignment="1" applyProtection="1">
      <alignment vertical="center"/>
      <protection/>
    </xf>
    <xf numFmtId="0" fontId="3" fillId="0" borderId="0" xfId="24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4" applyFont="1" applyAlignment="1" applyProtection="1">
      <alignment horizontal="centerContinuous" vertical="center"/>
      <protection/>
    </xf>
    <xf numFmtId="0" fontId="4" fillId="0" borderId="0" xfId="245" applyFont="1" applyAlignment="1" applyProtection="1">
      <alignment horizontal="centerContinuous" vertical="center"/>
      <protection/>
    </xf>
    <xf numFmtId="0" fontId="4" fillId="0" borderId="0" xfId="246" applyFont="1" applyBorder="1" applyAlignment="1" applyProtection="1">
      <alignment horizontal="centerContinuous" vertical="center"/>
      <protection hidden="1"/>
    </xf>
    <xf numFmtId="0" fontId="4" fillId="0" borderId="0" xfId="246"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6" applyNumberFormat="1" applyFont="1" applyAlignment="1" applyProtection="1">
      <alignment horizontal="left" vertical="center" wrapText="1"/>
      <protection/>
    </xf>
    <xf numFmtId="0" fontId="4" fillId="0" borderId="0" xfId="246" applyFont="1" applyBorder="1" applyAlignment="1" applyProtection="1">
      <alignment horizontal="right" vertical="center"/>
      <protection/>
    </xf>
    <xf numFmtId="0" fontId="4" fillId="0" borderId="0" xfId="246" applyFont="1" applyBorder="1" applyAlignment="1" applyProtection="1">
      <alignment vertical="center"/>
      <protection/>
    </xf>
    <xf numFmtId="0" fontId="4" fillId="0" borderId="0" xfId="246" applyFont="1" applyAlignment="1" applyProtection="1">
      <alignment horizontal="center" vertical="center"/>
      <protection/>
    </xf>
    <xf numFmtId="0" fontId="4" fillId="0" borderId="0" xfId="246" applyFont="1" applyBorder="1" applyAlignment="1" applyProtection="1">
      <alignment horizontal="left" vertical="center"/>
      <protection/>
    </xf>
    <xf numFmtId="0" fontId="4" fillId="0" borderId="0" xfId="246" applyFont="1" applyAlignment="1" applyProtection="1">
      <alignment vertical="center"/>
      <protection/>
    </xf>
    <xf numFmtId="0" fontId="3" fillId="0" borderId="15" xfId="246" applyFont="1" applyBorder="1" applyAlignment="1" applyProtection="1">
      <alignment horizontal="center" vertical="center"/>
      <protection/>
    </xf>
    <xf numFmtId="0" fontId="3" fillId="0" borderId="16" xfId="246" applyFont="1" applyBorder="1" applyAlignment="1" applyProtection="1">
      <alignment horizontal="center" vertical="top" wrapText="1"/>
      <protection/>
    </xf>
    <xf numFmtId="14" fontId="3" fillId="0" borderId="16" xfId="246" applyNumberFormat="1" applyFont="1" applyBorder="1" applyAlignment="1" applyProtection="1">
      <alignment horizontal="center" vertical="center" wrapText="1"/>
      <protection/>
    </xf>
    <xf numFmtId="14" fontId="3" fillId="0" borderId="17" xfId="246" applyNumberFormat="1" applyFont="1" applyBorder="1" applyAlignment="1" applyProtection="1">
      <alignment horizontal="center" vertical="center" wrapText="1"/>
      <protection/>
    </xf>
    <xf numFmtId="49" fontId="3" fillId="0" borderId="14" xfId="246" applyNumberFormat="1" applyFont="1" applyBorder="1" applyAlignment="1" applyProtection="1">
      <alignment horizontal="right" vertical="top" wrapText="1"/>
      <protection/>
    </xf>
    <xf numFmtId="0" fontId="10" fillId="40" borderId="18" xfId="246" applyFont="1" applyFill="1" applyBorder="1" applyAlignment="1" applyProtection="1">
      <alignment vertical="top" wrapText="1"/>
      <protection/>
    </xf>
    <xf numFmtId="0" fontId="4" fillId="0" borderId="14" xfId="246" applyFont="1" applyBorder="1" applyAlignment="1" applyProtection="1">
      <alignment horizontal="right" vertical="top" wrapText="1"/>
      <protection/>
    </xf>
    <xf numFmtId="49" fontId="4" fillId="0" borderId="14" xfId="246" applyNumberFormat="1" applyFont="1" applyBorder="1" applyAlignment="1" applyProtection="1">
      <alignment horizontal="right" vertical="top" wrapText="1"/>
      <protection/>
    </xf>
    <xf numFmtId="3" fontId="4" fillId="7" borderId="19" xfId="246" applyNumberFormat="1" applyFont="1" applyFill="1" applyBorder="1" applyAlignment="1" applyProtection="1">
      <alignment vertical="top"/>
      <protection locked="0"/>
    </xf>
    <xf numFmtId="1" fontId="4" fillId="0" borderId="14" xfId="246" applyNumberFormat="1" applyFont="1" applyBorder="1" applyAlignment="1" applyProtection="1">
      <alignment horizontal="right" vertical="top" wrapText="1"/>
      <protection/>
    </xf>
    <xf numFmtId="49" fontId="4" fillId="0" borderId="14" xfId="246" applyNumberFormat="1" applyFont="1" applyFill="1" applyBorder="1" applyAlignment="1" applyProtection="1">
      <alignment horizontal="right" vertical="top" wrapText="1"/>
      <protection/>
    </xf>
    <xf numFmtId="1" fontId="11" fillId="0" borderId="14" xfId="246" applyNumberFormat="1" applyFont="1" applyBorder="1" applyAlignment="1" applyProtection="1">
      <alignment horizontal="right" vertical="top" wrapText="1"/>
      <protection/>
    </xf>
    <xf numFmtId="49" fontId="11" fillId="0" borderId="14" xfId="246" applyNumberFormat="1" applyFont="1" applyBorder="1" applyAlignment="1" applyProtection="1">
      <alignment horizontal="right" vertical="top" wrapText="1"/>
      <protection/>
    </xf>
    <xf numFmtId="49" fontId="11" fillId="0" borderId="14" xfId="246" applyNumberFormat="1" applyFont="1" applyFill="1" applyBorder="1" applyAlignment="1" applyProtection="1">
      <alignment horizontal="right" vertical="top" wrapText="1"/>
      <protection/>
    </xf>
    <xf numFmtId="1" fontId="4" fillId="0" borderId="0" xfId="246" applyNumberFormat="1" applyFont="1" applyAlignment="1" applyProtection="1">
      <alignment vertical="top"/>
      <protection/>
    </xf>
    <xf numFmtId="1" fontId="3" fillId="0" borderId="14" xfId="246" applyNumberFormat="1" applyFont="1" applyBorder="1" applyAlignment="1" applyProtection="1">
      <alignment horizontal="right" vertical="top" wrapText="1"/>
      <protection/>
    </xf>
    <xf numFmtId="0" fontId="9" fillId="40" borderId="18" xfId="246"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6" applyFont="1" applyBorder="1" applyAlignment="1" applyProtection="1">
      <alignment horizontal="right" vertical="top"/>
      <protection/>
    </xf>
    <xf numFmtId="0" fontId="4" fillId="0" borderId="0" xfId="246" applyFont="1" applyBorder="1" applyAlignment="1" applyProtection="1">
      <alignment vertical="top"/>
      <protection/>
    </xf>
    <xf numFmtId="0" fontId="4" fillId="0" borderId="0" xfId="246" applyFont="1" applyBorder="1" applyAlignment="1" applyProtection="1">
      <alignment horizontal="left" vertical="top"/>
      <protection/>
    </xf>
    <xf numFmtId="0" fontId="4" fillId="0" borderId="0" xfId="245" applyFont="1" applyAlignment="1" applyProtection="1">
      <alignment horizontal="centerContinuous"/>
      <protection/>
    </xf>
    <xf numFmtId="49" fontId="4" fillId="0" borderId="0" xfId="245" applyNumberFormat="1" applyFont="1" applyProtection="1">
      <alignment/>
      <protection/>
    </xf>
    <xf numFmtId="0" fontId="3" fillId="0" borderId="0" xfId="245"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2" applyNumberFormat="1" applyFont="1" applyBorder="1" applyAlignment="1" applyProtection="1">
      <alignment horizontal="center" vertical="center" wrapText="1"/>
      <protection/>
    </xf>
    <xf numFmtId="0" fontId="3" fillId="0" borderId="14" xfId="242" applyFont="1" applyBorder="1" applyAlignment="1" applyProtection="1">
      <alignment horizontal="center" vertical="center" wrapText="1"/>
      <protection/>
    </xf>
    <xf numFmtId="0" fontId="4" fillId="0" borderId="0" xfId="245" applyFont="1" applyBorder="1" applyProtection="1">
      <alignment/>
      <protection/>
    </xf>
    <xf numFmtId="49" fontId="4" fillId="0" borderId="14" xfId="242" applyNumberFormat="1" applyFont="1" applyBorder="1" applyAlignment="1" applyProtection="1">
      <alignment horizontal="center" vertical="center" wrapText="1"/>
      <protection/>
    </xf>
    <xf numFmtId="1" fontId="4" fillId="0" borderId="0" xfId="245" applyNumberFormat="1" applyFont="1" applyBorder="1" applyProtection="1">
      <alignment/>
      <protection/>
    </xf>
    <xf numFmtId="49" fontId="4" fillId="0" borderId="14" xfId="242" applyNumberFormat="1" applyFont="1" applyFill="1" applyBorder="1" applyAlignment="1" applyProtection="1">
      <alignment horizontal="center" vertical="center" wrapText="1"/>
      <protection/>
    </xf>
    <xf numFmtId="0" fontId="3" fillId="0" borderId="0" xfId="242" applyFont="1" applyBorder="1" applyAlignment="1" applyProtection="1">
      <alignment horizontal="right" vertical="center" wrapText="1"/>
      <protection/>
    </xf>
    <xf numFmtId="49" fontId="3" fillId="0" borderId="0" xfId="242" applyNumberFormat="1" applyFont="1" applyBorder="1" applyAlignment="1" applyProtection="1">
      <alignment horizontal="right" vertical="center" wrapText="1"/>
      <protection/>
    </xf>
    <xf numFmtId="0" fontId="4" fillId="0" borderId="0" xfId="242" applyFont="1" applyBorder="1" applyAlignment="1" applyProtection="1">
      <alignment horizontal="left" vertical="center" wrapText="1"/>
      <protection/>
    </xf>
    <xf numFmtId="1" fontId="4" fillId="0" borderId="0" xfId="242" applyNumberFormat="1" applyFont="1" applyBorder="1" applyAlignment="1" applyProtection="1">
      <alignment horizontal="left" vertical="center" wrapText="1"/>
      <protection/>
    </xf>
    <xf numFmtId="1" fontId="4" fillId="0" borderId="0" xfId="245" applyNumberFormat="1" applyFont="1" applyProtection="1">
      <alignment/>
      <protection/>
    </xf>
    <xf numFmtId="0" fontId="3" fillId="0" borderId="0" xfId="241" applyFont="1" applyAlignment="1" applyProtection="1">
      <alignment horizontal="left" vertical="center" wrapText="1"/>
      <protection/>
    </xf>
    <xf numFmtId="49" fontId="3" fillId="0" borderId="21" xfId="241" applyNumberFormat="1" applyFont="1" applyBorder="1" applyAlignment="1" applyProtection="1">
      <alignment horizontal="center" vertical="center" wrapText="1"/>
      <protection/>
    </xf>
    <xf numFmtId="0" fontId="3" fillId="0" borderId="0" xfId="241" applyFont="1" applyBorder="1" applyProtection="1">
      <alignment/>
      <protection/>
    </xf>
    <xf numFmtId="0" fontId="3" fillId="0" borderId="0" xfId="245" applyFont="1" applyProtection="1">
      <alignment/>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left" vertical="center" wrapText="1"/>
      <protection/>
    </xf>
    <xf numFmtId="0" fontId="3" fillId="0" borderId="14" xfId="241" applyFont="1" applyBorder="1" applyAlignment="1" applyProtection="1">
      <alignment horizontal="center" vertical="center" wrapText="1"/>
      <protection/>
    </xf>
    <xf numFmtId="49" fontId="11" fillId="0" borderId="14" xfId="241" applyNumberFormat="1" applyFont="1" applyBorder="1" applyAlignment="1" applyProtection="1">
      <alignment horizontal="center" vertical="center" wrapText="1"/>
      <protection/>
    </xf>
    <xf numFmtId="0" fontId="4" fillId="0" borderId="0" xfId="241" applyFont="1" applyBorder="1" applyProtection="1">
      <alignment/>
      <protection/>
    </xf>
    <xf numFmtId="1" fontId="4" fillId="0" borderId="14" xfId="241" applyNumberFormat="1" applyFont="1" applyBorder="1" applyAlignment="1" applyProtection="1">
      <alignment horizontal="right" vertical="center" wrapText="1"/>
      <protection/>
    </xf>
    <xf numFmtId="49" fontId="4" fillId="0" borderId="14" xfId="241" applyNumberFormat="1" applyFont="1" applyBorder="1" applyAlignment="1" applyProtection="1">
      <alignment horizontal="center" vertical="center" wrapText="1"/>
      <protection/>
    </xf>
    <xf numFmtId="1" fontId="4" fillId="0" borderId="14" xfId="241" applyNumberFormat="1" applyFont="1" applyFill="1" applyBorder="1" applyAlignment="1" applyProtection="1">
      <alignment horizontal="right" vertical="center" wrapText="1"/>
      <protection/>
    </xf>
    <xf numFmtId="0" fontId="4" fillId="0" borderId="14" xfId="241" applyFont="1" applyFill="1" applyBorder="1" applyAlignment="1" applyProtection="1">
      <alignment horizontal="right" vertical="center" wrapText="1"/>
      <protection/>
    </xf>
    <xf numFmtId="0" fontId="4" fillId="0" borderId="14" xfId="241" applyFont="1" applyBorder="1" applyAlignment="1" applyProtection="1">
      <alignment horizontal="right" vertical="center" wrapText="1"/>
      <protection/>
    </xf>
    <xf numFmtId="0" fontId="3" fillId="0" borderId="0" xfId="241" applyFont="1" applyBorder="1" applyAlignment="1" applyProtection="1">
      <alignment horizontal="left" vertical="center" wrapText="1"/>
      <protection/>
    </xf>
    <xf numFmtId="49" fontId="3" fillId="0" borderId="0" xfId="241" applyNumberFormat="1" applyFont="1" applyBorder="1" applyAlignment="1" applyProtection="1">
      <alignment horizontal="left" vertical="center" wrapText="1"/>
      <protection/>
    </xf>
    <xf numFmtId="0" fontId="4" fillId="0" borderId="0" xfId="24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49" fontId="6" fillId="0" borderId="14" xfId="241" applyNumberFormat="1" applyFont="1" applyBorder="1" applyAlignment="1" applyProtection="1">
      <alignment horizontal="center" vertical="center" wrapText="1"/>
      <protection/>
    </xf>
    <xf numFmtId="49" fontId="4" fillId="0" borderId="0" xfId="241" applyNumberFormat="1" applyFont="1" applyBorder="1" applyAlignment="1" applyProtection="1">
      <alignment horizontal="center" vertical="center" wrapText="1"/>
      <protection/>
    </xf>
    <xf numFmtId="1" fontId="4" fillId="0" borderId="0" xfId="241" applyNumberFormat="1" applyFont="1" applyBorder="1" applyAlignment="1" applyProtection="1">
      <alignment horizontal="left" vertical="center" wrapText="1"/>
      <protection/>
    </xf>
    <xf numFmtId="1" fontId="4" fillId="0" borderId="0" xfId="241" applyNumberFormat="1" applyFont="1" applyBorder="1" applyProtection="1">
      <alignment/>
      <protection/>
    </xf>
    <xf numFmtId="49" fontId="3" fillId="0" borderId="0" xfId="241" applyNumberFormat="1" applyFont="1" applyBorder="1" applyAlignment="1" applyProtection="1">
      <alignment horizontal="center" vertical="center" wrapText="1"/>
      <protection/>
    </xf>
    <xf numFmtId="0" fontId="3" fillId="0" borderId="0" xfId="245" applyFont="1" applyAlignment="1" applyProtection="1">
      <alignment horizontal="center"/>
      <protection/>
    </xf>
    <xf numFmtId="0" fontId="11" fillId="0" borderId="0" xfId="241" applyFont="1" applyBorder="1" applyAlignment="1" applyProtection="1">
      <alignment horizontal="left" vertical="center" wrapText="1"/>
      <protection/>
    </xf>
    <xf numFmtId="49" fontId="11" fillId="0" borderId="0" xfId="241" applyNumberFormat="1" applyFont="1" applyBorder="1" applyAlignment="1" applyProtection="1">
      <alignment horizontal="left" vertical="center" wrapText="1"/>
      <protection/>
    </xf>
    <xf numFmtId="0" fontId="3" fillId="0" borderId="14" xfId="244"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protection/>
    </xf>
    <xf numFmtId="0" fontId="4" fillId="0" borderId="0" xfId="245" applyFont="1" applyAlignment="1" applyProtection="1">
      <alignment/>
      <protection/>
    </xf>
    <xf numFmtId="0" fontId="4" fillId="0" borderId="14" xfId="244" applyFont="1" applyBorder="1" applyAlignment="1" applyProtection="1">
      <alignment vertical="center" wrapText="1"/>
      <protection/>
    </xf>
    <xf numFmtId="49" fontId="11" fillId="0" borderId="14" xfId="244" applyNumberFormat="1" applyFont="1" applyBorder="1" applyAlignment="1" applyProtection="1">
      <alignment horizontal="center" vertical="center" wrapText="1"/>
      <protection/>
    </xf>
    <xf numFmtId="0" fontId="4" fillId="0" borderId="14" xfId="244" applyFont="1" applyBorder="1" applyAlignment="1" applyProtection="1">
      <alignment horizontal="left" vertical="center" wrapText="1"/>
      <protection/>
    </xf>
    <xf numFmtId="49" fontId="11" fillId="0" borderId="21" xfId="244" applyNumberFormat="1" applyFont="1" applyBorder="1" applyAlignment="1" applyProtection="1">
      <alignment horizontal="center" vertical="center" wrapText="1"/>
      <protection/>
    </xf>
    <xf numFmtId="49" fontId="4" fillId="41" borderId="19" xfId="244" applyNumberFormat="1" applyFont="1" applyFill="1" applyBorder="1" applyAlignment="1" applyProtection="1">
      <alignment horizontal="center" vertical="center" wrapText="1"/>
      <protection/>
    </xf>
    <xf numFmtId="49" fontId="4" fillId="0" borderId="20" xfId="24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9" applyFont="1" applyFill="1" applyAlignment="1" applyProtection="1">
      <alignment vertical="justify" wrapText="1"/>
      <protection/>
    </xf>
    <xf numFmtId="0" fontId="3" fillId="0" borderId="0" xfId="246" applyFont="1" applyFill="1" applyBorder="1" applyAlignment="1" applyProtection="1">
      <alignment horizontal="left" vertical="justify" wrapText="1"/>
      <protection/>
    </xf>
    <xf numFmtId="0" fontId="4" fillId="0" borderId="0" xfId="246" applyFont="1" applyFill="1" applyAlignment="1" applyProtection="1">
      <alignment horizontal="left" vertical="justify"/>
      <protection/>
    </xf>
    <xf numFmtId="0" fontId="3" fillId="0" borderId="0" xfId="249" applyFont="1" applyFill="1" applyBorder="1" applyAlignment="1" applyProtection="1">
      <alignment horizontal="left" vertical="justify" wrapText="1"/>
      <protection/>
    </xf>
    <xf numFmtId="3" fontId="4" fillId="0" borderId="0" xfId="249" applyNumberFormat="1" applyFont="1" applyBorder="1" applyProtection="1">
      <alignment/>
      <protection/>
    </xf>
    <xf numFmtId="0" fontId="4" fillId="0" borderId="0" xfId="249" applyFont="1" applyProtection="1">
      <alignment/>
      <protection/>
    </xf>
    <xf numFmtId="3" fontId="4" fillId="0" borderId="14" xfId="249" applyNumberFormat="1" applyFont="1" applyBorder="1" applyAlignment="1" applyProtection="1">
      <alignment vertical="center"/>
      <protection/>
    </xf>
    <xf numFmtId="0" fontId="4" fillId="0" borderId="0" xfId="249" applyFont="1" applyBorder="1" applyProtection="1">
      <alignment/>
      <protection/>
    </xf>
    <xf numFmtId="0" fontId="4" fillId="0" borderId="0" xfId="0" applyFont="1" applyAlignment="1" applyProtection="1">
      <alignment horizontal="left" vertical="center" wrapText="1"/>
      <protection/>
    </xf>
    <xf numFmtId="0" fontId="4" fillId="0" borderId="0" xfId="247" applyFont="1" applyAlignment="1" applyProtection="1">
      <alignment wrapText="1"/>
      <protection/>
    </xf>
    <xf numFmtId="0" fontId="4" fillId="0" borderId="0" xfId="246" applyFont="1" applyFill="1" applyAlignment="1" applyProtection="1">
      <alignment vertical="top"/>
      <protection/>
    </xf>
    <xf numFmtId="0" fontId="4" fillId="0" borderId="0" xfId="247" applyFont="1" applyAlignment="1" applyProtection="1">
      <alignment horizontal="centerContinuous" wrapText="1"/>
      <protection/>
    </xf>
    <xf numFmtId="0" fontId="3" fillId="0" borderId="0" xfId="246" applyFont="1" applyBorder="1" applyAlignment="1" applyProtection="1">
      <alignment vertical="top" wrapText="1"/>
      <protection/>
    </xf>
    <xf numFmtId="0" fontId="4" fillId="0" borderId="0" xfId="247" applyFont="1" applyFill="1" applyBorder="1" applyAlignment="1" applyProtection="1">
      <alignment horizontal="right" vertical="center" wrapText="1"/>
      <protection/>
    </xf>
    <xf numFmtId="0" fontId="4" fillId="0" borderId="0" xfId="247" applyFont="1" applyBorder="1" applyAlignment="1" applyProtection="1">
      <alignment horizontal="center" wrapText="1"/>
      <protection/>
    </xf>
    <xf numFmtId="0" fontId="4" fillId="0" borderId="0" xfId="247" applyFont="1" applyBorder="1" applyAlignment="1" applyProtection="1">
      <alignment wrapText="1"/>
      <protection/>
    </xf>
    <xf numFmtId="49" fontId="4" fillId="0" borderId="14" xfId="247" applyNumberFormat="1" applyFont="1" applyBorder="1" applyAlignment="1" applyProtection="1">
      <alignment horizontal="center" wrapText="1"/>
      <protection/>
    </xf>
    <xf numFmtId="1" fontId="4" fillId="0" borderId="0" xfId="247" applyNumberFormat="1" applyFont="1" applyBorder="1" applyAlignment="1" applyProtection="1">
      <alignment wrapText="1"/>
      <protection/>
    </xf>
    <xf numFmtId="1" fontId="4" fillId="0" borderId="0" xfId="247" applyNumberFormat="1" applyFont="1" applyAlignment="1" applyProtection="1">
      <alignment wrapText="1"/>
      <protection/>
    </xf>
    <xf numFmtId="49" fontId="4" fillId="0" borderId="14" xfId="247" applyNumberFormat="1" applyFont="1" applyFill="1" applyBorder="1" applyAlignment="1" applyProtection="1">
      <alignment horizontal="center" wrapText="1"/>
      <protection/>
    </xf>
    <xf numFmtId="49" fontId="4" fillId="0" borderId="0" xfId="247" applyNumberFormat="1" applyFont="1" applyBorder="1" applyAlignment="1" applyProtection="1">
      <alignment wrapText="1"/>
      <protection/>
    </xf>
    <xf numFmtId="1" fontId="4" fillId="0" borderId="0" xfId="247" applyNumberFormat="1" applyFont="1" applyFill="1" applyBorder="1" applyAlignment="1" applyProtection="1">
      <alignment wrapText="1"/>
      <protection/>
    </xf>
    <xf numFmtId="0" fontId="4" fillId="0" borderId="0" xfId="247" applyFont="1" applyFill="1" applyAlignment="1" applyProtection="1">
      <alignment wrapText="1"/>
      <protection/>
    </xf>
    <xf numFmtId="174" fontId="4" fillId="0" borderId="0" xfId="246" applyNumberFormat="1" applyFont="1" applyAlignment="1" applyProtection="1">
      <alignment horizontal="left" vertical="top"/>
      <protection hidden="1"/>
    </xf>
    <xf numFmtId="0" fontId="3" fillId="0" borderId="14" xfId="248" applyFont="1" applyBorder="1" applyAlignment="1" applyProtection="1">
      <alignment horizontal="center" vertical="center" wrapText="1"/>
      <protection/>
    </xf>
    <xf numFmtId="0" fontId="11" fillId="0" borderId="14" xfId="248" applyFont="1" applyBorder="1" applyAlignment="1" applyProtection="1">
      <alignment vertical="center" wrapText="1"/>
      <protection/>
    </xf>
    <xf numFmtId="3" fontId="4" fillId="0" borderId="14" xfId="248" applyNumberFormat="1" applyFont="1" applyFill="1" applyBorder="1" applyAlignment="1" applyProtection="1">
      <alignment vertical="center"/>
      <protection/>
    </xf>
    <xf numFmtId="0" fontId="4" fillId="0" borderId="14" xfId="248" applyFont="1" applyBorder="1" applyAlignment="1" applyProtection="1">
      <alignment vertical="center" wrapText="1"/>
      <protection/>
    </xf>
    <xf numFmtId="3" fontId="4" fillId="0" borderId="14" xfId="248" applyNumberFormat="1" applyFont="1" applyBorder="1" applyAlignment="1" applyProtection="1">
      <alignment horizontal="center" vertical="center"/>
      <protection/>
    </xf>
    <xf numFmtId="0" fontId="4" fillId="0" borderId="0" xfId="248" applyFont="1" applyProtection="1">
      <alignment/>
      <protection/>
    </xf>
    <xf numFmtId="3" fontId="11" fillId="0" borderId="14" xfId="248" applyNumberFormat="1" applyFont="1" applyBorder="1" applyAlignment="1" applyProtection="1">
      <alignment horizontal="center" vertical="center"/>
      <protection/>
    </xf>
    <xf numFmtId="3" fontId="4" fillId="0" borderId="14" xfId="248" applyNumberFormat="1" applyFont="1" applyBorder="1" applyAlignment="1" applyProtection="1">
      <alignment vertical="center"/>
      <protection/>
    </xf>
    <xf numFmtId="0" fontId="4"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3" fontId="4" fillId="7" borderId="22" xfId="246" applyNumberFormat="1" applyFont="1" applyFill="1" applyBorder="1" applyAlignment="1" applyProtection="1">
      <alignment vertical="top"/>
      <protection locked="0"/>
    </xf>
    <xf numFmtId="3" fontId="4" fillId="7" borderId="14" xfId="246" applyNumberFormat="1" applyFont="1" applyFill="1" applyBorder="1" applyAlignment="1" applyProtection="1">
      <alignment vertical="top"/>
      <protection locked="0"/>
    </xf>
    <xf numFmtId="49" fontId="3" fillId="0" borderId="15" xfId="246"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6" applyFont="1" applyFill="1" applyBorder="1" applyAlignment="1" applyProtection="1">
      <alignment vertical="top"/>
      <protection/>
    </xf>
    <xf numFmtId="1" fontId="10" fillId="40" borderId="18" xfId="246" applyNumberFormat="1" applyFont="1" applyFill="1" applyBorder="1" applyAlignment="1" applyProtection="1">
      <alignment vertical="top" wrapText="1"/>
      <protection/>
    </xf>
    <xf numFmtId="1"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6" applyNumberFormat="1" applyFont="1" applyFill="1" applyBorder="1" applyAlignment="1" applyProtection="1">
      <alignment vertical="top" wrapText="1"/>
      <protection/>
    </xf>
    <xf numFmtId="49"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6" applyNumberFormat="1" applyFont="1" applyFill="1" applyBorder="1" applyAlignment="1" applyProtection="1">
      <alignment horizontal="right" vertical="top" wrapText="1"/>
      <protection/>
    </xf>
    <xf numFmtId="0" fontId="9" fillId="40" borderId="15" xfId="246" applyFont="1" applyFill="1" applyBorder="1" applyAlignment="1" applyProtection="1">
      <alignment vertical="top" wrapText="1"/>
      <protection/>
    </xf>
    <xf numFmtId="49" fontId="4" fillId="0" borderId="16" xfId="246" applyNumberFormat="1" applyFont="1" applyFill="1" applyBorder="1" applyAlignment="1" applyProtection="1">
      <alignment horizontal="right" vertical="top" wrapText="1"/>
      <protection/>
    </xf>
    <xf numFmtId="1" fontId="3" fillId="0" borderId="21" xfId="246" applyNumberFormat="1" applyFont="1" applyBorder="1" applyAlignment="1" applyProtection="1">
      <alignment horizontal="right" vertical="top" wrapText="1"/>
      <protection/>
    </xf>
    <xf numFmtId="1" fontId="3" fillId="0" borderId="16" xfId="246"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6" applyNumberFormat="1" applyFont="1" applyFill="1" applyBorder="1" applyAlignment="1" applyProtection="1">
      <alignment vertical="top" wrapText="1"/>
      <protection/>
    </xf>
    <xf numFmtId="3" fontId="4" fillId="7" borderId="16" xfId="246" applyNumberFormat="1" applyFont="1" applyFill="1" applyBorder="1" applyAlignment="1" applyProtection="1">
      <alignment vertical="top"/>
      <protection locked="0"/>
    </xf>
    <xf numFmtId="0" fontId="10" fillId="40" borderId="23" xfId="246"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top" wrapText="1"/>
      <protection/>
    </xf>
    <xf numFmtId="0" fontId="3" fillId="0" borderId="24" xfId="246" applyFont="1" applyBorder="1" applyAlignment="1" applyProtection="1">
      <alignment horizontal="center" vertical="top" wrapText="1"/>
      <protection/>
    </xf>
    <xf numFmtId="0" fontId="9" fillId="40" borderId="15" xfId="246" applyFont="1" applyFill="1" applyBorder="1" applyAlignment="1" applyProtection="1">
      <alignment horizontal="left" vertical="top" wrapText="1"/>
      <protection/>
    </xf>
    <xf numFmtId="49" fontId="3" fillId="0" borderId="16" xfId="246" applyNumberFormat="1" applyFont="1" applyBorder="1" applyAlignment="1" applyProtection="1">
      <alignment horizontal="right" vertical="top" wrapText="1"/>
      <protection/>
    </xf>
    <xf numFmtId="49" fontId="3" fillId="0" borderId="23" xfId="246" applyNumberFormat="1" applyFont="1" applyBorder="1" applyAlignment="1" applyProtection="1">
      <alignment horizontal="center" vertical="center" wrapText="1"/>
      <protection/>
    </xf>
    <xf numFmtId="49" fontId="3" fillId="41" borderId="16" xfId="246" applyNumberFormat="1" applyFont="1" applyFill="1" applyBorder="1" applyAlignment="1" applyProtection="1">
      <alignment horizontal="right" vertical="top" wrapText="1"/>
      <protection/>
    </xf>
    <xf numFmtId="49" fontId="3" fillId="0" borderId="21" xfId="246"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6" applyNumberFormat="1" applyFont="1" applyFill="1" applyBorder="1" applyAlignment="1" applyProtection="1">
      <alignment vertical="center" wrapText="1"/>
      <protection/>
    </xf>
    <xf numFmtId="0" fontId="3" fillId="0" borderId="15" xfId="248" applyFont="1" applyBorder="1" applyAlignment="1" applyProtection="1">
      <alignment horizontal="center" vertical="center" wrapText="1"/>
      <protection/>
    </xf>
    <xf numFmtId="0" fontId="3" fillId="0" borderId="16" xfId="248" applyFont="1" applyBorder="1" applyAlignment="1" applyProtection="1">
      <alignment horizontal="center" vertical="center" wrapText="1"/>
      <protection/>
    </xf>
    <xf numFmtId="0" fontId="3" fillId="0" borderId="17" xfId="248" applyFont="1" applyBorder="1" applyAlignment="1" applyProtection="1">
      <alignment horizontal="center" vertical="center" wrapText="1"/>
      <protection/>
    </xf>
    <xf numFmtId="0" fontId="3" fillId="0" borderId="18" xfId="248" applyFont="1" applyBorder="1" applyAlignment="1" applyProtection="1">
      <alignment vertical="center" wrapText="1"/>
      <protection/>
    </xf>
    <xf numFmtId="0" fontId="11" fillId="0" borderId="18" xfId="248" applyFont="1" applyBorder="1" applyAlignment="1" applyProtection="1">
      <alignment vertical="center" wrapText="1"/>
      <protection/>
    </xf>
    <xf numFmtId="0" fontId="4" fillId="0" borderId="18" xfId="248" applyFont="1" applyBorder="1" applyAlignment="1" applyProtection="1">
      <alignment horizontal="left" vertical="center" wrapText="1"/>
      <protection/>
    </xf>
    <xf numFmtId="0" fontId="11" fillId="0" borderId="18" xfId="248" applyFont="1" applyBorder="1" applyAlignment="1" applyProtection="1">
      <alignment horizontal="right" vertical="center" wrapText="1"/>
      <protection/>
    </xf>
    <xf numFmtId="0" fontId="4" fillId="0" borderId="14" xfId="248" applyFont="1" applyBorder="1" applyAlignment="1" applyProtection="1">
      <alignment horizontal="center" vertical="center" wrapText="1"/>
      <protection/>
    </xf>
    <xf numFmtId="0" fontId="11" fillId="0" borderId="14" xfId="248" applyFont="1" applyBorder="1" applyAlignment="1" applyProtection="1">
      <alignment horizontal="center" vertical="center" wrapText="1"/>
      <protection/>
    </xf>
    <xf numFmtId="0" fontId="11" fillId="0" borderId="18" xfId="248" applyFont="1" applyBorder="1" applyAlignment="1" applyProtection="1">
      <alignment horizontal="left" vertical="center" wrapText="1"/>
      <protection/>
    </xf>
    <xf numFmtId="49" fontId="4" fillId="0" borderId="14" xfId="248" applyNumberFormat="1" applyFont="1" applyBorder="1" applyAlignment="1" applyProtection="1">
      <alignment horizontal="center" vertical="center" wrapText="1"/>
      <protection/>
    </xf>
    <xf numFmtId="3" fontId="3" fillId="0" borderId="14" xfId="248" applyNumberFormat="1" applyFont="1" applyFill="1" applyBorder="1" applyAlignment="1" applyProtection="1">
      <alignment vertical="center"/>
      <protection/>
    </xf>
    <xf numFmtId="3" fontId="4" fillId="0" borderId="22" xfId="248" applyNumberFormat="1" applyFont="1" applyFill="1" applyBorder="1" applyAlignment="1" applyProtection="1">
      <alignment vertical="center"/>
      <protection/>
    </xf>
    <xf numFmtId="3" fontId="4" fillId="0" borderId="22" xfId="248" applyNumberFormat="1" applyFont="1" applyBorder="1" applyAlignment="1" applyProtection="1">
      <alignment vertical="center"/>
      <protection/>
    </xf>
    <xf numFmtId="3" fontId="3" fillId="0" borderId="22" xfId="248" applyNumberFormat="1" applyFont="1" applyFill="1" applyBorder="1" applyAlignment="1" applyProtection="1">
      <alignment vertical="center"/>
      <protection/>
    </xf>
    <xf numFmtId="0" fontId="4" fillId="0" borderId="18" xfId="248" applyFont="1" applyFill="1" applyBorder="1" applyAlignment="1" applyProtection="1">
      <alignment vertical="center" wrapText="1"/>
      <protection/>
    </xf>
    <xf numFmtId="0" fontId="12" fillId="0" borderId="18" xfId="248" applyFont="1" applyBorder="1" applyAlignment="1" applyProtection="1">
      <alignment vertical="center" wrapText="1"/>
      <protection/>
    </xf>
    <xf numFmtId="0" fontId="9" fillId="0" borderId="18" xfId="248" applyFont="1" applyBorder="1" applyAlignment="1" applyProtection="1">
      <alignment vertical="center" wrapText="1"/>
      <protection/>
    </xf>
    <xf numFmtId="0" fontId="3" fillId="0" borderId="23" xfId="248"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24" xfId="248" applyFont="1" applyBorder="1" applyAlignment="1" applyProtection="1">
      <alignment horizontal="center" vertical="center" wrapText="1"/>
      <protection/>
    </xf>
    <xf numFmtId="0" fontId="3" fillId="0" borderId="15" xfId="248" applyFont="1" applyBorder="1" applyAlignment="1" applyProtection="1">
      <alignment vertical="center" wrapText="1"/>
      <protection/>
    </xf>
    <xf numFmtId="0" fontId="3" fillId="0" borderId="16" xfId="248" applyFont="1" applyBorder="1" applyAlignment="1" applyProtection="1">
      <alignment vertical="center" wrapText="1"/>
      <protection/>
    </xf>
    <xf numFmtId="3" fontId="3" fillId="0" borderId="16" xfId="248" applyNumberFormat="1" applyFont="1" applyBorder="1" applyAlignment="1" applyProtection="1">
      <alignment vertical="center"/>
      <protection/>
    </xf>
    <xf numFmtId="3" fontId="3" fillId="0" borderId="17" xfId="248" applyNumberFormat="1" applyFont="1" applyBorder="1" applyAlignment="1" applyProtection="1">
      <alignment vertical="center"/>
      <protection/>
    </xf>
    <xf numFmtId="0" fontId="11" fillId="0" borderId="23" xfId="248" applyFont="1" applyBorder="1" applyAlignment="1" applyProtection="1">
      <alignment horizontal="right" vertical="center" wrapText="1"/>
      <protection/>
    </xf>
    <xf numFmtId="0" fontId="11" fillId="0" borderId="21" xfId="248" applyFont="1" applyBorder="1" applyAlignment="1" applyProtection="1">
      <alignment horizontal="center" vertical="center" wrapText="1"/>
      <protection/>
    </xf>
    <xf numFmtId="0" fontId="4" fillId="0" borderId="23" xfId="248" applyFont="1" applyBorder="1" applyAlignment="1" applyProtection="1">
      <alignment vertical="center" wrapText="1"/>
      <protection/>
    </xf>
    <xf numFmtId="0" fontId="3" fillId="0" borderId="23" xfId="248" applyFont="1" applyBorder="1" applyAlignment="1" applyProtection="1">
      <alignment horizontal="left" vertical="center" wrapText="1"/>
      <protection/>
    </xf>
    <xf numFmtId="3" fontId="4" fillId="0" borderId="21" xfId="248" applyNumberFormat="1" applyFont="1" applyBorder="1" applyAlignment="1" applyProtection="1">
      <alignment vertical="center"/>
      <protection/>
    </xf>
    <xf numFmtId="3" fontId="4" fillId="0" borderId="24" xfId="248" applyNumberFormat="1" applyFont="1" applyBorder="1" applyAlignment="1" applyProtection="1">
      <alignment vertical="center"/>
      <protection/>
    </xf>
    <xf numFmtId="0" fontId="3" fillId="0" borderId="15" xfId="248" applyFont="1" applyBorder="1" applyAlignment="1" applyProtection="1">
      <alignment horizontal="left" vertical="center" wrapText="1"/>
      <protection/>
    </xf>
    <xf numFmtId="0" fontId="3" fillId="0" borderId="23" xfId="248" applyFont="1" applyBorder="1" applyAlignment="1" applyProtection="1">
      <alignment vertical="center" wrapText="1"/>
      <protection/>
    </xf>
    <xf numFmtId="0" fontId="4" fillId="0" borderId="16" xfId="248" applyFont="1" applyBorder="1" applyAlignment="1" applyProtection="1">
      <alignment vertical="center" wrapText="1"/>
      <protection/>
    </xf>
    <xf numFmtId="49" fontId="11" fillId="0" borderId="14" xfId="248" applyNumberFormat="1" applyFont="1" applyBorder="1" applyAlignment="1" applyProtection="1">
      <alignment horizontal="center" vertical="center" wrapText="1"/>
      <protection/>
    </xf>
    <xf numFmtId="0" fontId="4" fillId="0" borderId="21" xfId="248" applyFont="1" applyBorder="1" applyAlignment="1" applyProtection="1">
      <alignment vertical="center" wrapText="1"/>
      <protection/>
    </xf>
    <xf numFmtId="0" fontId="11" fillId="0" borderId="16" xfId="248" applyFont="1" applyBorder="1" applyAlignment="1" applyProtection="1">
      <alignment horizontal="center" vertical="center" wrapText="1"/>
      <protection/>
    </xf>
    <xf numFmtId="3" fontId="3" fillId="0" borderId="21" xfId="248" applyNumberFormat="1" applyFont="1" applyBorder="1" applyAlignment="1" applyProtection="1">
      <alignment vertical="center"/>
      <protection/>
    </xf>
    <xf numFmtId="3" fontId="3" fillId="0" borderId="24" xfId="248" applyNumberFormat="1" applyFont="1" applyBorder="1" applyAlignment="1" applyProtection="1">
      <alignment vertical="center"/>
      <protection/>
    </xf>
    <xf numFmtId="49" fontId="3"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horizontal="left" vertical="center" wrapText="1"/>
      <protection/>
    </xf>
    <xf numFmtId="0" fontId="3" fillId="0" borderId="26" xfId="248" applyFont="1" applyBorder="1" applyAlignment="1" applyProtection="1">
      <alignment horizontal="center" vertical="center" wrapText="1"/>
      <protection/>
    </xf>
    <xf numFmtId="49" fontId="3" fillId="0" borderId="26" xfId="248" applyNumberFormat="1" applyFont="1" applyBorder="1" applyAlignment="1" applyProtection="1">
      <alignment horizontal="center"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14" fontId="3" fillId="0" borderId="16" xfId="247" applyNumberFormat="1" applyFont="1" applyFill="1" applyBorder="1" applyAlignment="1" applyProtection="1">
      <alignment horizontal="center" vertical="center" wrapText="1"/>
      <protection/>
    </xf>
    <xf numFmtId="14" fontId="3" fillId="0" borderId="17" xfId="247" applyNumberFormat="1" applyFont="1" applyFill="1" applyBorder="1" applyAlignment="1" applyProtection="1">
      <alignment horizontal="center" vertical="center" wrapText="1"/>
      <protection/>
    </xf>
    <xf numFmtId="0" fontId="4" fillId="0" borderId="18" xfId="247" applyFont="1" applyBorder="1" applyAlignment="1" applyProtection="1">
      <alignment wrapText="1"/>
      <protection/>
    </xf>
    <xf numFmtId="0" fontId="4" fillId="0" borderId="18" xfId="247" applyFont="1" applyFill="1" applyBorder="1" applyAlignment="1" applyProtection="1">
      <alignment wrapText="1"/>
      <protection/>
    </xf>
    <xf numFmtId="0" fontId="4" fillId="0" borderId="27" xfId="247" applyFont="1" applyBorder="1" applyAlignment="1" applyProtection="1">
      <alignment wrapText="1"/>
      <protection/>
    </xf>
    <xf numFmtId="3" fontId="4" fillId="7" borderId="28" xfId="246" applyNumberFormat="1" applyFont="1" applyFill="1" applyBorder="1" applyAlignment="1" applyProtection="1">
      <alignment vertical="top"/>
      <protection locked="0"/>
    </xf>
    <xf numFmtId="3" fontId="4" fillId="7" borderId="29" xfId="246" applyNumberFormat="1" applyFont="1" applyFill="1" applyBorder="1" applyAlignment="1" applyProtection="1">
      <alignment vertical="top"/>
      <protection locked="0"/>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49" fontId="3" fillId="0" borderId="21" xfId="247" applyNumberFormat="1" applyFont="1" applyFill="1" applyBorder="1" applyAlignment="1" applyProtection="1">
      <alignment horizontal="center" vertical="center" wrapText="1"/>
      <protection/>
    </xf>
    <xf numFmtId="49" fontId="3" fillId="0" borderId="24" xfId="247" applyNumberFormat="1" applyFont="1" applyFill="1" applyBorder="1" applyAlignment="1" applyProtection="1">
      <alignment horizontal="center" vertical="center" wrapText="1"/>
      <protection/>
    </xf>
    <xf numFmtId="0" fontId="11" fillId="0" borderId="30" xfId="247" applyFont="1" applyBorder="1" applyAlignment="1" applyProtection="1">
      <alignment wrapText="1"/>
      <protection/>
    </xf>
    <xf numFmtId="49" fontId="11" fillId="0" borderId="20" xfId="247" applyNumberFormat="1" applyFont="1" applyBorder="1" applyAlignment="1" applyProtection="1">
      <alignment horizontal="center" wrapText="1"/>
      <protection/>
    </xf>
    <xf numFmtId="0" fontId="11" fillId="0" borderId="15" xfId="247" applyFont="1" applyBorder="1" applyAlignment="1" applyProtection="1">
      <alignment wrapText="1"/>
      <protection/>
    </xf>
    <xf numFmtId="49" fontId="11" fillId="0" borderId="16" xfId="247" applyNumberFormat="1" applyFont="1" applyBorder="1" applyAlignment="1" applyProtection="1">
      <alignment wrapText="1"/>
      <protection/>
    </xf>
    <xf numFmtId="3" fontId="4" fillId="0" borderId="16" xfId="247" applyNumberFormat="1" applyFont="1" applyFill="1" applyBorder="1" applyAlignment="1" applyProtection="1">
      <alignment wrapText="1"/>
      <protection/>
    </xf>
    <xf numFmtId="3" fontId="4" fillId="0" borderId="17" xfId="247" applyNumberFormat="1" applyFont="1" applyFill="1" applyBorder="1" applyAlignment="1" applyProtection="1">
      <alignment wrapText="1"/>
      <protection/>
    </xf>
    <xf numFmtId="0" fontId="3" fillId="0" borderId="27" xfId="247" applyFont="1" applyBorder="1" applyAlignment="1" applyProtection="1">
      <alignment horizontal="right" wrapText="1"/>
      <protection/>
    </xf>
    <xf numFmtId="49" fontId="3" fillId="0" borderId="28" xfId="247" applyNumberFormat="1" applyFont="1" applyBorder="1" applyAlignment="1" applyProtection="1">
      <alignment horizontal="center" wrapText="1"/>
      <protection/>
    </xf>
    <xf numFmtId="49" fontId="11" fillId="0" borderId="16" xfId="247" applyNumberFormat="1" applyFont="1" applyBorder="1" applyAlignment="1" applyProtection="1">
      <alignment horizontal="center" wrapText="1"/>
      <protection/>
    </xf>
    <xf numFmtId="0" fontId="3" fillId="0" borderId="23" xfId="247" applyFont="1" applyBorder="1" applyAlignment="1" applyProtection="1">
      <alignment horizontal="right" wrapText="1"/>
      <protection/>
    </xf>
    <xf numFmtId="49" fontId="3" fillId="0" borderId="21" xfId="247" applyNumberFormat="1" applyFont="1" applyBorder="1" applyAlignment="1" applyProtection="1">
      <alignment horizontal="center" wrapText="1"/>
      <protection/>
    </xf>
    <xf numFmtId="3" fontId="4" fillId="7" borderId="20" xfId="246" applyNumberFormat="1" applyFont="1" applyFill="1" applyBorder="1" applyAlignment="1" applyProtection="1">
      <alignment vertical="top"/>
      <protection locked="0"/>
    </xf>
    <xf numFmtId="3" fontId="4" fillId="7" borderId="31" xfId="246" applyNumberFormat="1" applyFont="1" applyFill="1" applyBorder="1" applyAlignment="1" applyProtection="1">
      <alignment vertical="top"/>
      <protection locked="0"/>
    </xf>
    <xf numFmtId="0" fontId="3" fillId="0" borderId="25" xfId="247" applyFont="1" applyBorder="1" applyAlignment="1" applyProtection="1">
      <alignment wrapText="1"/>
      <protection/>
    </xf>
    <xf numFmtId="49" fontId="3" fillId="0" borderId="26" xfId="247" applyNumberFormat="1" applyFont="1" applyBorder="1" applyAlignment="1" applyProtection="1">
      <alignment horizontal="center" wrapText="1"/>
      <protection/>
    </xf>
    <xf numFmtId="0" fontId="11" fillId="0" borderId="32" xfId="247" applyFont="1" applyBorder="1" applyAlignment="1" applyProtection="1">
      <alignment wrapText="1"/>
      <protection/>
    </xf>
    <xf numFmtId="49" fontId="11" fillId="0" borderId="33" xfId="247" applyNumberFormat="1" applyFont="1" applyBorder="1" applyAlignment="1" applyProtection="1">
      <alignment horizontal="center" wrapText="1"/>
      <protection/>
    </xf>
    <xf numFmtId="0" fontId="4" fillId="0" borderId="30" xfId="247" applyFont="1" applyBorder="1" applyAlignment="1" applyProtection="1">
      <alignment wrapText="1"/>
      <protection/>
    </xf>
    <xf numFmtId="0" fontId="11" fillId="0" borderId="25" xfId="247" applyFont="1" applyBorder="1" applyAlignment="1" applyProtection="1">
      <alignment wrapText="1"/>
      <protection/>
    </xf>
    <xf numFmtId="49" fontId="11" fillId="0" borderId="26" xfId="247" applyNumberFormat="1" applyFont="1" applyBorder="1" applyAlignment="1" applyProtection="1">
      <alignment horizontal="center" wrapText="1"/>
      <protection/>
    </xf>
    <xf numFmtId="3" fontId="3" fillId="0" borderId="26" xfId="247" applyNumberFormat="1" applyFont="1" applyFill="1" applyBorder="1" applyAlignment="1" applyProtection="1">
      <alignment wrapText="1"/>
      <protection/>
    </xf>
    <xf numFmtId="3" fontId="3" fillId="0" borderId="34" xfId="247" applyNumberFormat="1" applyFont="1" applyFill="1" applyBorder="1" applyAlignment="1" applyProtection="1">
      <alignment wrapText="1"/>
      <protection/>
    </xf>
    <xf numFmtId="3" fontId="11" fillId="7" borderId="33" xfId="246" applyNumberFormat="1" applyFont="1" applyFill="1" applyBorder="1" applyAlignment="1" applyProtection="1">
      <alignment vertical="top"/>
      <protection locked="0"/>
    </xf>
    <xf numFmtId="3" fontId="11" fillId="7" borderId="35" xfId="246" applyNumberFormat="1" applyFont="1" applyFill="1" applyBorder="1" applyAlignment="1" applyProtection="1">
      <alignment vertical="top"/>
      <protection locked="0"/>
    </xf>
    <xf numFmtId="3" fontId="11" fillId="0" borderId="26" xfId="247" applyNumberFormat="1" applyFont="1" applyFill="1" applyBorder="1" applyAlignment="1" applyProtection="1">
      <alignment wrapText="1"/>
      <protection/>
    </xf>
    <xf numFmtId="3" fontId="11" fillId="0" borderId="34" xfId="247" applyNumberFormat="1" applyFont="1" applyFill="1" applyBorder="1" applyAlignment="1" applyProtection="1">
      <alignment wrapText="1"/>
      <protection/>
    </xf>
    <xf numFmtId="49" fontId="6" fillId="0" borderId="20" xfId="247" applyNumberFormat="1" applyFont="1" applyBorder="1" applyAlignment="1" applyProtection="1">
      <alignment horizontal="center" wrapText="1"/>
      <protection/>
    </xf>
    <xf numFmtId="49" fontId="6" fillId="0" borderId="28" xfId="247" applyNumberFormat="1" applyFont="1" applyBorder="1" applyAlignment="1" applyProtection="1">
      <alignment horizontal="center" wrapText="1"/>
      <protection/>
    </xf>
    <xf numFmtId="49" fontId="4" fillId="0" borderId="16" xfId="249" applyNumberFormat="1" applyFont="1" applyBorder="1" applyAlignment="1" applyProtection="1">
      <alignment horizontal="center" vertical="center" wrapText="1"/>
      <protection/>
    </xf>
    <xf numFmtId="3" fontId="4" fillId="0" borderId="22" xfId="249" applyNumberFormat="1" applyFont="1" applyBorder="1" applyAlignment="1" applyProtection="1">
      <alignment vertical="center"/>
      <protection/>
    </xf>
    <xf numFmtId="3" fontId="4" fillId="7" borderId="14" xfId="246" applyNumberFormat="1" applyFont="1" applyFill="1" applyBorder="1" applyAlignment="1" applyProtection="1">
      <alignment vertical="center"/>
      <protection locked="0"/>
    </xf>
    <xf numFmtId="3" fontId="4" fillId="7" borderId="22" xfId="246" applyNumberFormat="1" applyFont="1" applyFill="1" applyBorder="1" applyAlignment="1" applyProtection="1">
      <alignment vertical="center"/>
      <protection locked="0"/>
    </xf>
    <xf numFmtId="3" fontId="4" fillId="7" borderId="21" xfId="246" applyNumberFormat="1" applyFont="1" applyFill="1" applyBorder="1" applyAlignment="1" applyProtection="1">
      <alignment vertical="center"/>
      <protection locked="0"/>
    </xf>
    <xf numFmtId="3" fontId="4" fillId="7" borderId="24" xfId="246" applyNumberFormat="1" applyFont="1" applyFill="1" applyBorder="1" applyAlignment="1" applyProtection="1">
      <alignment vertical="center"/>
      <protection locked="0"/>
    </xf>
    <xf numFmtId="0" fontId="3" fillId="0" borderId="14" xfId="244" applyFont="1" applyBorder="1" applyAlignment="1" applyProtection="1">
      <alignment vertical="center" wrapText="1"/>
      <protection/>
    </xf>
    <xf numFmtId="0" fontId="4" fillId="0" borderId="14" xfId="244" applyFont="1" applyBorder="1" applyAlignment="1" applyProtection="1">
      <alignment vertical="center"/>
      <protection/>
    </xf>
    <xf numFmtId="0" fontId="11" fillId="0" borderId="14" xfId="244" applyFont="1" applyBorder="1" applyAlignment="1" applyProtection="1">
      <alignment horizontal="right" vertical="center"/>
      <protection/>
    </xf>
    <xf numFmtId="0" fontId="3" fillId="0" borderId="14" xfId="244" applyFont="1" applyBorder="1" applyAlignment="1" applyProtection="1">
      <alignment horizontal="left" vertical="center"/>
      <protection/>
    </xf>
    <xf numFmtId="0" fontId="4" fillId="0" borderId="14" xfId="244" applyFont="1" applyBorder="1" applyAlignment="1" applyProtection="1">
      <alignment horizontal="right" vertical="center" wrapText="1"/>
      <protection/>
    </xf>
    <xf numFmtId="0" fontId="3" fillId="0" borderId="19" xfId="244" applyFont="1" applyBorder="1" applyAlignment="1" applyProtection="1">
      <alignment vertical="center" wrapText="1"/>
      <protection/>
    </xf>
    <xf numFmtId="0" fontId="6" fillId="0" borderId="14" xfId="244" applyFont="1" applyBorder="1" applyAlignment="1" applyProtection="1">
      <alignment vertical="center"/>
      <protection/>
    </xf>
    <xf numFmtId="0" fontId="3" fillId="0" borderId="14" xfId="244" applyFont="1" applyBorder="1" applyAlignment="1" applyProtection="1">
      <alignment vertical="center"/>
      <protection/>
    </xf>
    <xf numFmtId="3" fontId="4" fillId="7" borderId="19" xfId="246" applyNumberFormat="1" applyFont="1" applyFill="1" applyBorder="1" applyAlignment="1" applyProtection="1">
      <alignment horizontal="right" vertical="center"/>
      <protection locked="0"/>
    </xf>
    <xf numFmtId="0" fontId="4" fillId="0" borderId="14" xfId="244" applyFont="1" applyFill="1" applyBorder="1" applyAlignment="1" applyProtection="1">
      <alignment horizontal="right" vertical="center" wrapText="1"/>
      <protection/>
    </xf>
    <xf numFmtId="0" fontId="11" fillId="0" borderId="14" xfId="244" applyFont="1" applyBorder="1" applyAlignment="1" applyProtection="1">
      <alignment horizontal="right" vertical="center" wrapText="1"/>
      <protection/>
    </xf>
    <xf numFmtId="1" fontId="4" fillId="0" borderId="14" xfId="244" applyNumberFormat="1" applyFont="1" applyBorder="1" applyAlignment="1" applyProtection="1">
      <alignment horizontal="right" vertical="center" wrapText="1"/>
      <protection/>
    </xf>
    <xf numFmtId="0" fontId="11" fillId="0" borderId="21" xfId="244" applyFont="1" applyBorder="1" applyAlignment="1" applyProtection="1">
      <alignment horizontal="right" vertical="center" wrapText="1"/>
      <protection/>
    </xf>
    <xf numFmtId="0" fontId="4" fillId="0" borderId="21" xfId="244" applyFont="1" applyFill="1" applyBorder="1" applyAlignment="1" applyProtection="1">
      <alignment horizontal="right" vertical="center" wrapText="1"/>
      <protection/>
    </xf>
    <xf numFmtId="1" fontId="4" fillId="41" borderId="36" xfId="244" applyNumberFormat="1" applyFont="1" applyFill="1" applyBorder="1" applyAlignment="1" applyProtection="1">
      <alignment horizontal="right" vertical="center" wrapText="1"/>
      <protection/>
    </xf>
    <xf numFmtId="0" fontId="4" fillId="0" borderId="20" xfId="244" applyFont="1" applyBorder="1" applyAlignment="1" applyProtection="1">
      <alignment horizontal="right" vertical="center" wrapText="1"/>
      <protection/>
    </xf>
    <xf numFmtId="0" fontId="4" fillId="0" borderId="20" xfId="244" applyFont="1" applyFill="1" applyBorder="1" applyAlignment="1" applyProtection="1">
      <alignment horizontal="right" vertical="center" wrapText="1"/>
      <protection/>
    </xf>
    <xf numFmtId="0" fontId="3" fillId="0" borderId="16" xfId="244" applyFont="1" applyBorder="1" applyAlignment="1" applyProtection="1">
      <alignment horizontal="centerContinuous" vertical="center" wrapText="1"/>
      <protection/>
    </xf>
    <xf numFmtId="0" fontId="3" fillId="0" borderId="18" xfId="244" applyFont="1" applyBorder="1" applyAlignment="1" applyProtection="1">
      <alignment horizontal="right" vertical="center" wrapText="1"/>
      <protection/>
    </xf>
    <xf numFmtId="0" fontId="4" fillId="0" borderId="18" xfId="244" applyFont="1" applyBorder="1" applyAlignment="1" applyProtection="1">
      <alignment horizontal="right" vertical="center"/>
      <protection/>
    </xf>
    <xf numFmtId="0" fontId="4" fillId="0" borderId="22" xfId="244" applyFont="1" applyFill="1" applyBorder="1" applyAlignment="1" applyProtection="1">
      <alignment horizontal="right" vertical="center" wrapText="1"/>
      <protection/>
    </xf>
    <xf numFmtId="0" fontId="3" fillId="0" borderId="18" xfId="244" applyFont="1" applyBorder="1" applyAlignment="1" applyProtection="1">
      <alignment horizontal="right" vertical="center"/>
      <protection/>
    </xf>
    <xf numFmtId="0" fontId="4" fillId="0" borderId="18" xfId="244" applyFont="1" applyBorder="1" applyAlignment="1" applyProtection="1">
      <alignment horizontal="right" vertical="center" wrapText="1"/>
      <protection/>
    </xf>
    <xf numFmtId="0" fontId="4" fillId="0" borderId="24" xfId="244" applyFont="1" applyFill="1" applyBorder="1" applyAlignment="1" applyProtection="1">
      <alignment horizontal="right" vertical="center" wrapText="1"/>
      <protection/>
    </xf>
    <xf numFmtId="1" fontId="4" fillId="41" borderId="37" xfId="244" applyNumberFormat="1" applyFont="1" applyFill="1" applyBorder="1" applyAlignment="1" applyProtection="1">
      <alignment horizontal="right" vertical="center" wrapText="1"/>
      <protection/>
    </xf>
    <xf numFmtId="0" fontId="4" fillId="0" borderId="31" xfId="244" applyFont="1" applyFill="1" applyBorder="1" applyAlignment="1" applyProtection="1">
      <alignment horizontal="right" vertical="center" wrapText="1"/>
      <protection/>
    </xf>
    <xf numFmtId="0" fontId="4" fillId="0" borderId="27" xfId="244" applyFont="1" applyBorder="1" applyAlignment="1" applyProtection="1">
      <alignment horizontal="right" vertical="center"/>
      <protection/>
    </xf>
    <xf numFmtId="0" fontId="3" fillId="0" borderId="28" xfId="244" applyFont="1" applyBorder="1" applyAlignment="1" applyProtection="1">
      <alignment vertical="center"/>
      <protection/>
    </xf>
    <xf numFmtId="49" fontId="3" fillId="0" borderId="28" xfId="244" applyNumberFormat="1" applyFont="1" applyBorder="1" applyAlignment="1" applyProtection="1">
      <alignment horizontal="center" vertical="center" wrapText="1"/>
      <protection/>
    </xf>
    <xf numFmtId="1" fontId="3" fillId="0" borderId="28" xfId="244" applyNumberFormat="1" applyFont="1" applyBorder="1" applyAlignment="1" applyProtection="1">
      <alignment horizontal="right" vertical="center" wrapText="1"/>
      <protection/>
    </xf>
    <xf numFmtId="1" fontId="3" fillId="0" borderId="29" xfId="244" applyNumberFormat="1" applyFont="1" applyBorder="1" applyAlignment="1" applyProtection="1">
      <alignment horizontal="right" vertical="center" wrapText="1"/>
      <protection/>
    </xf>
    <xf numFmtId="0" fontId="3" fillId="0" borderId="21" xfId="244" applyFont="1" applyBorder="1" applyAlignment="1" applyProtection="1">
      <alignment horizontal="centerContinuous"/>
      <protection/>
    </xf>
    <xf numFmtId="0" fontId="3" fillId="0" borderId="21" xfId="244" applyFont="1" applyBorder="1" applyAlignment="1" applyProtection="1">
      <alignment horizontal="center"/>
      <protection/>
    </xf>
    <xf numFmtId="0" fontId="3" fillId="0" borderId="21" xfId="244" applyFont="1" applyBorder="1" applyAlignment="1" applyProtection="1">
      <alignment horizontal="center" vertical="center" wrapText="1"/>
      <protection/>
    </xf>
    <xf numFmtId="0" fontId="3" fillId="0" borderId="24" xfId="244" applyFont="1" applyBorder="1" applyAlignment="1" applyProtection="1">
      <alignment horizontal="center" vertical="center" wrapText="1"/>
      <protection/>
    </xf>
    <xf numFmtId="0" fontId="3" fillId="0" borderId="16" xfId="244" applyFont="1" applyBorder="1" applyAlignment="1" applyProtection="1">
      <alignment vertical="center" wrapText="1"/>
      <protection/>
    </xf>
    <xf numFmtId="49" fontId="3" fillId="41" borderId="16" xfId="244" applyNumberFormat="1" applyFont="1" applyFill="1" applyBorder="1" applyAlignment="1" applyProtection="1">
      <alignment vertical="center" wrapText="1"/>
      <protection/>
    </xf>
    <xf numFmtId="0" fontId="4" fillId="41" borderId="16" xfId="244" applyFont="1" applyFill="1" applyBorder="1" applyAlignment="1" applyProtection="1">
      <alignment horizontal="right" vertical="center" wrapText="1"/>
      <protection/>
    </xf>
    <xf numFmtId="0" fontId="4" fillId="41" borderId="17" xfId="244" applyFont="1" applyFill="1" applyBorder="1" applyAlignment="1" applyProtection="1">
      <alignment horizontal="right" vertical="center" wrapText="1"/>
      <protection/>
    </xf>
    <xf numFmtId="0" fontId="3" fillId="0" borderId="23" xfId="244" applyFont="1" applyBorder="1" applyAlignment="1" applyProtection="1">
      <alignment horizontal="centerContinuous"/>
      <protection/>
    </xf>
    <xf numFmtId="0" fontId="3" fillId="0" borderId="15" xfId="244" applyFont="1" applyBorder="1" applyAlignment="1" applyProtection="1">
      <alignment horizontal="right" vertical="center" wrapText="1"/>
      <protection/>
    </xf>
    <xf numFmtId="0" fontId="4" fillId="0" borderId="18" xfId="244" applyFont="1" applyBorder="1" applyAlignment="1" applyProtection="1" quotePrefix="1">
      <alignment horizontal="right" vertical="center"/>
      <protection/>
    </xf>
    <xf numFmtId="3" fontId="4" fillId="0" borderId="14" xfId="241" applyNumberFormat="1" applyFont="1" applyFill="1" applyBorder="1" applyAlignment="1" applyProtection="1">
      <alignment horizontal="right" vertical="center" wrapText="1"/>
      <protection/>
    </xf>
    <xf numFmtId="0" fontId="3" fillId="0" borderId="15"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3" fillId="0" borderId="22" xfId="241" applyFont="1" applyBorder="1" applyAlignment="1" applyProtection="1">
      <alignment horizontal="center"/>
      <protection/>
    </xf>
    <xf numFmtId="3" fontId="4" fillId="7" borderId="14" xfId="246" applyNumberFormat="1" applyFont="1" applyFill="1" applyBorder="1" applyAlignment="1" applyProtection="1">
      <alignment horizontal="right" vertical="top"/>
      <protection locked="0"/>
    </xf>
    <xf numFmtId="3" fontId="4" fillId="0" borderId="22" xfId="241" applyNumberFormat="1" applyFont="1" applyFill="1" applyBorder="1" applyAlignment="1" applyProtection="1">
      <alignment horizontal="right" vertical="center" wrapText="1"/>
      <protection/>
    </xf>
    <xf numFmtId="0" fontId="4" fillId="0" borderId="18" xfId="241" applyFont="1" applyBorder="1" applyAlignment="1" applyProtection="1">
      <alignment horizontal="left" vertical="center" wrapText="1"/>
      <protection/>
    </xf>
    <xf numFmtId="49" fontId="3" fillId="0" borderId="28" xfId="241" applyNumberFormat="1" applyFont="1" applyBorder="1" applyAlignment="1" applyProtection="1">
      <alignment horizontal="center" vertical="center" wrapText="1"/>
      <protection/>
    </xf>
    <xf numFmtId="3" fontId="4" fillId="0" borderId="28" xfId="241" applyNumberFormat="1" applyFont="1" applyBorder="1" applyAlignment="1" applyProtection="1">
      <alignment horizontal="right" vertical="center" wrapText="1"/>
      <protection/>
    </xf>
    <xf numFmtId="0" fontId="3" fillId="0" borderId="15" xfId="241" applyFont="1" applyBorder="1" applyAlignment="1" applyProtection="1">
      <alignment horizontal="left" vertical="center" wrapText="1"/>
      <protection/>
    </xf>
    <xf numFmtId="3" fontId="4" fillId="0" borderId="17" xfId="241" applyNumberFormat="1" applyFont="1" applyFill="1" applyBorder="1" applyAlignment="1" applyProtection="1">
      <alignment horizontal="right" vertical="center" wrapText="1"/>
      <protection/>
    </xf>
    <xf numFmtId="0" fontId="3" fillId="0" borderId="38" xfId="241" applyFont="1" applyBorder="1" applyAlignment="1" applyProtection="1">
      <alignment horizontal="left" vertical="center" wrapText="1"/>
      <protection/>
    </xf>
    <xf numFmtId="49" fontId="11" fillId="0" borderId="39" xfId="241" applyNumberFormat="1" applyFont="1" applyBorder="1" applyAlignment="1" applyProtection="1">
      <alignment horizontal="center" vertical="center" wrapText="1"/>
      <protection/>
    </xf>
    <xf numFmtId="3" fontId="4" fillId="7" borderId="39" xfId="246" applyNumberFormat="1" applyFont="1" applyFill="1" applyBorder="1" applyAlignment="1" applyProtection="1">
      <alignment horizontal="right" vertical="top"/>
      <protection locked="0"/>
    </xf>
    <xf numFmtId="3" fontId="4" fillId="0" borderId="40" xfId="241" applyNumberFormat="1" applyFont="1" applyFill="1" applyBorder="1" applyAlignment="1" applyProtection="1">
      <alignment horizontal="right"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Fill="1" applyBorder="1" applyAlignment="1" applyProtection="1">
      <alignment horizontal="right" vertical="center" wrapText="1"/>
      <protection/>
    </xf>
    <xf numFmtId="3" fontId="4" fillId="0" borderId="20" xfId="241" applyNumberFormat="1" applyFont="1" applyBorder="1" applyAlignment="1" applyProtection="1">
      <alignment horizontal="right" vertical="center" wrapText="1"/>
      <protection/>
    </xf>
    <xf numFmtId="3" fontId="4" fillId="0" borderId="31" xfId="241" applyNumberFormat="1" applyFont="1" applyFill="1" applyBorder="1" applyAlignment="1" applyProtection="1">
      <alignment horizontal="right" vertical="center" wrapText="1"/>
      <protection/>
    </xf>
    <xf numFmtId="3" fontId="4" fillId="0" borderId="16" xfId="241" applyNumberFormat="1" applyFont="1" applyBorder="1" applyAlignment="1" applyProtection="1">
      <alignment horizontal="right"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49" fontId="3" fillId="0" borderId="20" xfId="241" applyNumberFormat="1" applyFont="1" applyBorder="1" applyAlignment="1" applyProtection="1">
      <alignment horizontal="left" vertical="center" wrapText="1"/>
      <protection/>
    </xf>
    <xf numFmtId="3" fontId="4" fillId="0" borderId="16" xfId="241" applyNumberFormat="1" applyFont="1" applyFill="1" applyBorder="1" applyAlignment="1" applyProtection="1">
      <alignment horizontal="right" vertical="center" wrapText="1"/>
      <protection/>
    </xf>
    <xf numFmtId="0" fontId="4" fillId="0" borderId="27" xfId="241" applyFont="1" applyBorder="1" applyAlignment="1" applyProtection="1">
      <alignment horizontal="left" vertical="center" wrapText="1"/>
      <protection/>
    </xf>
    <xf numFmtId="3" fontId="4" fillId="0" borderId="28" xfId="241" applyNumberFormat="1" applyFont="1" applyFill="1" applyBorder="1" applyAlignment="1" applyProtection="1">
      <alignment horizontal="right" vertical="center" wrapText="1"/>
      <protection/>
    </xf>
    <xf numFmtId="3" fontId="4" fillId="0" borderId="29" xfId="241" applyNumberFormat="1" applyFont="1" applyFill="1" applyBorder="1" applyAlignment="1" applyProtection="1">
      <alignment horizontal="right" vertical="center" wrapText="1"/>
      <protection/>
    </xf>
    <xf numFmtId="0" fontId="11" fillId="0" borderId="23" xfId="241" applyFont="1" applyBorder="1" applyAlignment="1" applyProtection="1">
      <alignment horizontal="right" vertical="center" wrapText="1"/>
      <protection/>
    </xf>
    <xf numFmtId="49" fontId="11" fillId="0" borderId="21" xfId="241" applyNumberFormat="1" applyFont="1" applyBorder="1" applyAlignment="1" applyProtection="1">
      <alignment horizontal="center" vertical="center" wrapText="1"/>
      <protection/>
    </xf>
    <xf numFmtId="0" fontId="3" fillId="0" borderId="25" xfId="241" applyFont="1" applyBorder="1" applyAlignment="1" applyProtection="1">
      <alignment horizontal="left" vertical="center" wrapText="1"/>
      <protection/>
    </xf>
    <xf numFmtId="49" fontId="3" fillId="0" borderId="2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1" fontId="4" fillId="0" borderId="22" xfId="241" applyNumberFormat="1" applyFont="1" applyBorder="1" applyAlignment="1" applyProtection="1">
      <alignment horizontal="right" vertical="center" wrapText="1"/>
      <protection/>
    </xf>
    <xf numFmtId="0" fontId="4" fillId="0" borderId="22" xfId="241" applyFont="1" applyBorder="1" applyAlignment="1" applyProtection="1">
      <alignment horizontal="right" vertical="center" wrapText="1"/>
      <protection/>
    </xf>
    <xf numFmtId="0" fontId="4" fillId="0" borderId="18" xfId="241" applyFont="1" applyBorder="1" applyAlignment="1" applyProtection="1">
      <alignment vertical="center" wrapText="1"/>
      <protection/>
    </xf>
    <xf numFmtId="0" fontId="4" fillId="0" borderId="22" xfId="241" applyFont="1" applyFill="1" applyBorder="1" applyAlignment="1" applyProtection="1">
      <alignment horizontal="right" vertical="center" wrapText="1"/>
      <protection/>
    </xf>
    <xf numFmtId="0" fontId="4" fillId="0" borderId="18" xfId="241" applyFont="1" applyBorder="1" applyAlignment="1" applyProtection="1" quotePrefix="1">
      <alignment horizontal="left" vertical="center" wrapText="1"/>
      <protection/>
    </xf>
    <xf numFmtId="1" fontId="4" fillId="0" borderId="20" xfId="241" applyNumberFormat="1" applyFont="1" applyBorder="1" applyAlignment="1" applyProtection="1">
      <alignment horizontal="right" vertical="center" wrapText="1"/>
      <protection/>
    </xf>
    <xf numFmtId="1" fontId="4" fillId="0" borderId="20" xfId="241" applyNumberFormat="1" applyFont="1" applyFill="1" applyBorder="1" applyAlignment="1" applyProtection="1">
      <alignment horizontal="right" vertical="center" wrapText="1"/>
      <protection/>
    </xf>
    <xf numFmtId="1" fontId="4" fillId="0" borderId="31" xfId="241" applyNumberFormat="1" applyFont="1" applyBorder="1" applyAlignment="1" applyProtection="1">
      <alignment horizontal="right"/>
      <protection/>
    </xf>
    <xf numFmtId="49" fontId="3" fillId="0" borderId="16" xfId="241" applyNumberFormat="1" applyFont="1" applyBorder="1" applyAlignment="1" applyProtection="1">
      <alignment horizontal="left" vertical="center" wrapText="1"/>
      <protection/>
    </xf>
    <xf numFmtId="0" fontId="4" fillId="0" borderId="16" xfId="241" applyFont="1" applyBorder="1" applyAlignment="1" applyProtection="1">
      <alignment horizontal="right" vertical="center" wrapText="1"/>
      <protection/>
    </xf>
    <xf numFmtId="0" fontId="4" fillId="0" borderId="17" xfId="241" applyFont="1" applyBorder="1" applyAlignment="1" applyProtection="1">
      <alignment horizontal="right"/>
      <protection/>
    </xf>
    <xf numFmtId="0" fontId="3" fillId="0" borderId="23" xfId="241" applyFont="1" applyBorder="1" applyAlignment="1" applyProtection="1">
      <alignment horizontal="left" vertical="center" wrapText="1"/>
      <protection/>
    </xf>
    <xf numFmtId="1" fontId="4" fillId="0" borderId="21" xfId="241" applyNumberFormat="1" applyFont="1" applyBorder="1" applyAlignment="1" applyProtection="1">
      <alignment horizontal="right" vertical="center" wrapText="1"/>
      <protection/>
    </xf>
    <xf numFmtId="1" fontId="4" fillId="0" borderId="21" xfId="241" applyNumberFormat="1" applyFont="1" applyFill="1" applyBorder="1" applyAlignment="1" applyProtection="1">
      <alignment horizontal="right" vertical="center" wrapText="1"/>
      <protection/>
    </xf>
    <xf numFmtId="1" fontId="4" fillId="0" borderId="24" xfId="241" applyNumberFormat="1" applyFont="1" applyBorder="1" applyAlignment="1" applyProtection="1">
      <alignment horizontal="right"/>
      <protection/>
    </xf>
    <xf numFmtId="0" fontId="3" fillId="0" borderId="41" xfId="241" applyFont="1" applyBorder="1" applyAlignment="1" applyProtection="1">
      <alignment horizontal="left" vertical="center" wrapText="1"/>
      <protection/>
    </xf>
    <xf numFmtId="49" fontId="3" fillId="0" borderId="42" xfId="241" applyNumberFormat="1" applyFont="1" applyBorder="1" applyAlignment="1" applyProtection="1">
      <alignment horizontal="center" vertical="center" wrapText="1"/>
      <protection/>
    </xf>
    <xf numFmtId="1" fontId="4" fillId="0" borderId="16" xfId="241" applyNumberFormat="1" applyFont="1" applyBorder="1" applyAlignment="1" applyProtection="1">
      <alignment horizontal="right" vertical="center" wrapText="1"/>
      <protection/>
    </xf>
    <xf numFmtId="1" fontId="4" fillId="0" borderId="16" xfId="241" applyNumberFormat="1" applyFont="1" applyFill="1" applyBorder="1" applyAlignment="1" applyProtection="1">
      <alignment horizontal="right" vertical="center" wrapText="1"/>
      <protection/>
    </xf>
    <xf numFmtId="1" fontId="4" fillId="0" borderId="17" xfId="241" applyNumberFormat="1" applyFont="1" applyBorder="1" applyAlignment="1" applyProtection="1">
      <alignment horizontal="right"/>
      <protection/>
    </xf>
    <xf numFmtId="1" fontId="4" fillId="0" borderId="22" xfId="241" applyNumberFormat="1" applyFont="1" applyFill="1" applyBorder="1" applyAlignment="1" applyProtection="1">
      <alignment horizontal="right"/>
      <protection/>
    </xf>
    <xf numFmtId="0" fontId="11" fillId="0" borderId="41" xfId="241" applyFont="1" applyBorder="1" applyAlignment="1" applyProtection="1">
      <alignment horizontal="left" vertical="center" wrapText="1"/>
      <protection/>
    </xf>
    <xf numFmtId="0" fontId="4" fillId="0" borderId="15" xfId="241" applyFont="1" applyBorder="1" applyAlignment="1" applyProtection="1">
      <alignment horizontal="left" vertical="center" wrapText="1"/>
      <protection/>
    </xf>
    <xf numFmtId="49" fontId="4" fillId="0" borderId="16" xfId="241" applyNumberFormat="1" applyFont="1" applyBorder="1" applyAlignment="1" applyProtection="1">
      <alignment horizontal="center" vertical="center" wrapText="1"/>
      <protection/>
    </xf>
    <xf numFmtId="1" fontId="4" fillId="0" borderId="17" xfId="241" applyNumberFormat="1" applyFont="1" applyFill="1" applyBorder="1" applyAlignment="1" applyProtection="1">
      <alignment horizontal="right"/>
      <protection/>
    </xf>
    <xf numFmtId="49" fontId="4" fillId="0" borderId="28" xfId="241" applyNumberFormat="1" applyFont="1" applyBorder="1" applyAlignment="1" applyProtection="1">
      <alignment horizontal="center" vertical="center" wrapText="1"/>
      <protection/>
    </xf>
    <xf numFmtId="1" fontId="4" fillId="0" borderId="29" xfId="241" applyNumberFormat="1" applyFont="1" applyFill="1" applyBorder="1" applyAlignment="1" applyProtection="1">
      <alignment horizontal="right"/>
      <protection/>
    </xf>
    <xf numFmtId="49" fontId="11" fillId="0" borderId="42" xfId="241" applyNumberFormat="1" applyFont="1" applyBorder="1" applyAlignment="1" applyProtection="1">
      <alignment horizontal="center" vertical="center" wrapText="1"/>
      <protection/>
    </xf>
    <xf numFmtId="0" fontId="11" fillId="0" borderId="42" xfId="241" applyFont="1" applyBorder="1" applyAlignment="1" applyProtection="1">
      <alignment horizontal="right" vertical="center" wrapText="1"/>
      <protection/>
    </xf>
    <xf numFmtId="0" fontId="11" fillId="0" borderId="43" xfId="241" applyFont="1" applyBorder="1" applyAlignment="1" applyProtection="1">
      <alignment horizontal="right" vertical="center" wrapText="1"/>
      <protection/>
    </xf>
    <xf numFmtId="1" fontId="3" fillId="0" borderId="42" xfId="241" applyNumberFormat="1" applyFont="1" applyBorder="1" applyAlignment="1" applyProtection="1">
      <alignment horizontal="right" vertical="center" wrapText="1"/>
      <protection/>
    </xf>
    <xf numFmtId="1" fontId="3" fillId="0" borderId="43" xfId="241" applyNumberFormat="1" applyFont="1" applyBorder="1" applyAlignment="1" applyProtection="1">
      <alignment horizontal="right" vertical="center" wrapText="1"/>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protection/>
    </xf>
    <xf numFmtId="1" fontId="11" fillId="0" borderId="28" xfId="241" applyNumberFormat="1" applyFont="1" applyBorder="1" applyAlignment="1" applyProtection="1">
      <alignment horizontal="right" vertical="center" wrapText="1"/>
      <protection/>
    </xf>
    <xf numFmtId="1" fontId="11" fillId="0" borderId="29" xfId="241" applyNumberFormat="1" applyFont="1" applyBorder="1" applyAlignment="1" applyProtection="1">
      <alignment horizontal="right" vertical="center" wrapText="1"/>
      <protection/>
    </xf>
    <xf numFmtId="0" fontId="11" fillId="0" borderId="28" xfId="241" applyFont="1" applyBorder="1" applyAlignment="1" applyProtection="1">
      <alignment horizontal="right" vertical="center" wrapText="1"/>
      <protection/>
    </xf>
    <xf numFmtId="1" fontId="11" fillId="0" borderId="28" xfId="241" applyNumberFormat="1" applyFont="1" applyFill="1" applyBorder="1" applyAlignment="1" applyProtection="1">
      <alignment horizontal="right" vertical="center" wrapText="1"/>
      <protection/>
    </xf>
    <xf numFmtId="0" fontId="11" fillId="0" borderId="29" xfId="241" applyFont="1" applyBorder="1" applyAlignment="1" applyProtection="1">
      <alignment horizontal="right" vertical="center" wrapText="1"/>
      <protection/>
    </xf>
    <xf numFmtId="3" fontId="11" fillId="0" borderId="21" xfId="241" applyNumberFormat="1" applyFont="1" applyBorder="1" applyAlignment="1" applyProtection="1">
      <alignment horizontal="right" vertical="center" wrapText="1"/>
      <protection/>
    </xf>
    <xf numFmtId="3" fontId="11" fillId="0" borderId="24" xfId="241" applyNumberFormat="1" applyFont="1" applyBorder="1" applyAlignment="1" applyProtection="1">
      <alignment horizontal="right" vertical="center" wrapText="1"/>
      <protection/>
    </xf>
    <xf numFmtId="3" fontId="11" fillId="0" borderId="28" xfId="241" applyNumberFormat="1" applyFont="1" applyBorder="1" applyAlignment="1" applyProtection="1">
      <alignment horizontal="right" vertical="center" wrapText="1"/>
      <protection/>
    </xf>
    <xf numFmtId="3" fontId="11" fillId="0" borderId="29" xfId="241" applyNumberFormat="1" applyFont="1" applyBorder="1" applyAlignment="1" applyProtection="1">
      <alignment horizontal="right" vertical="center" wrapText="1"/>
      <protection/>
    </xf>
    <xf numFmtId="3" fontId="11" fillId="0" borderId="22" xfId="241" applyNumberFormat="1" applyFont="1" applyFill="1" applyBorder="1" applyAlignment="1" applyProtection="1">
      <alignment horizontal="right" vertical="center" wrapText="1"/>
      <protection/>
    </xf>
    <xf numFmtId="3" fontId="6" fillId="7" borderId="14" xfId="246" applyNumberFormat="1" applyFont="1" applyFill="1" applyBorder="1" applyAlignment="1" applyProtection="1">
      <alignment horizontal="right" vertical="top"/>
      <protection locked="0"/>
    </xf>
    <xf numFmtId="3" fontId="3" fillId="0" borderId="26" xfId="241" applyNumberFormat="1" applyFont="1" applyBorder="1" applyAlignment="1" applyProtection="1">
      <alignment horizontal="right" vertical="center" wrapText="1"/>
      <protection/>
    </xf>
    <xf numFmtId="3" fontId="3" fillId="0" borderId="34" xfId="241" applyNumberFormat="1" applyFont="1" applyBorder="1" applyAlignment="1" applyProtection="1">
      <alignment horizontal="right" vertical="center" wrapText="1"/>
      <protection/>
    </xf>
    <xf numFmtId="0" fontId="4" fillId="0" borderId="21" xfId="241" applyFont="1" applyBorder="1" applyAlignment="1" applyProtection="1">
      <alignment horizontal="center"/>
      <protection/>
    </xf>
    <xf numFmtId="0" fontId="4" fillId="0" borderId="24" xfId="241" applyFont="1" applyBorder="1" applyAlignment="1" applyProtection="1">
      <alignment horizontal="center" vertical="center" wrapText="1"/>
      <protection/>
    </xf>
    <xf numFmtId="0" fontId="4" fillId="0" borderId="18" xfId="242" applyFont="1" applyBorder="1" applyAlignment="1" applyProtection="1">
      <alignment horizontal="left" vertical="center" wrapText="1"/>
      <protection/>
    </xf>
    <xf numFmtId="3" fontId="4" fillId="7" borderId="14" xfId="246" applyNumberFormat="1" applyFont="1" applyFill="1" applyBorder="1" applyAlignment="1" applyProtection="1">
      <alignment horizontal="right" vertical="center"/>
      <protection locked="0"/>
    </xf>
    <xf numFmtId="3" fontId="3" fillId="0" borderId="22" xfId="242" applyNumberFormat="1" applyFont="1" applyBorder="1" applyAlignment="1" applyProtection="1">
      <alignment horizontal="right" vertical="center"/>
      <protection/>
    </xf>
    <xf numFmtId="0" fontId="4" fillId="0" borderId="18" xfId="242" applyFont="1" applyFill="1" applyBorder="1" applyAlignment="1" applyProtection="1">
      <alignment vertical="center" wrapText="1"/>
      <protection/>
    </xf>
    <xf numFmtId="0" fontId="3" fillId="0" borderId="16" xfId="242" applyFont="1" applyBorder="1" applyAlignment="1" applyProtection="1">
      <alignment horizontal="centerContinuous" vertical="center" wrapText="1"/>
      <protection/>
    </xf>
    <xf numFmtId="0" fontId="3" fillId="0" borderId="17" xfId="242" applyFont="1" applyBorder="1" applyAlignment="1" applyProtection="1">
      <alignment horizontal="centerContinuous" vertical="center" wrapText="1"/>
      <protection/>
    </xf>
    <xf numFmtId="0" fontId="11" fillId="0" borderId="27" xfId="242" applyFont="1" applyBorder="1" applyAlignment="1" applyProtection="1">
      <alignment horizontal="right" vertical="center" wrapText="1"/>
      <protection/>
    </xf>
    <xf numFmtId="49" fontId="11" fillId="0" borderId="28" xfId="242" applyNumberFormat="1" applyFont="1" applyBorder="1" applyAlignment="1" applyProtection="1">
      <alignment horizontal="center" vertical="center" wrapText="1"/>
      <protection/>
    </xf>
    <xf numFmtId="3" fontId="11" fillId="0" borderId="28" xfId="242" applyNumberFormat="1" applyFont="1" applyBorder="1" applyAlignment="1" applyProtection="1">
      <alignment horizontal="right" vertical="center"/>
      <protection/>
    </xf>
    <xf numFmtId="3" fontId="11" fillId="0" borderId="29" xfId="242" applyNumberFormat="1" applyFont="1" applyBorder="1" applyAlignment="1" applyProtection="1">
      <alignment horizontal="right" vertical="center"/>
      <protection/>
    </xf>
    <xf numFmtId="0" fontId="4" fillId="0" borderId="23" xfId="242" applyFont="1" applyBorder="1" applyAlignment="1" applyProtection="1">
      <alignment horizontal="center" vertical="center" wrapText="1"/>
      <protection/>
    </xf>
    <xf numFmtId="49" fontId="4" fillId="0" borderId="21" xfId="242" applyNumberFormat="1" applyFont="1" applyBorder="1" applyAlignment="1" applyProtection="1">
      <alignment horizontal="center" vertical="center" wrapText="1"/>
      <protection/>
    </xf>
    <xf numFmtId="0" fontId="4" fillId="0" borderId="21" xfId="242" applyFont="1" applyBorder="1" applyAlignment="1" applyProtection="1">
      <alignment horizontal="center" vertical="center" wrapText="1"/>
      <protection/>
    </xf>
    <xf numFmtId="0" fontId="4" fillId="0" borderId="24" xfId="242" applyFont="1" applyBorder="1" applyAlignment="1" applyProtection="1">
      <alignment horizontal="center" vertical="center" wrapText="1"/>
      <protection/>
    </xf>
    <xf numFmtId="0" fontId="3" fillId="0" borderId="30" xfId="242" applyFont="1" applyBorder="1" applyAlignment="1" applyProtection="1">
      <alignment horizontal="left" vertical="center" wrapText="1"/>
      <protection/>
    </xf>
    <xf numFmtId="3" fontId="4" fillId="0" borderId="20" xfId="242" applyNumberFormat="1" applyFont="1" applyBorder="1" applyAlignment="1" applyProtection="1">
      <alignment horizontal="right" vertical="center"/>
      <protection/>
    </xf>
    <xf numFmtId="3" fontId="3" fillId="0" borderId="31" xfId="242" applyNumberFormat="1" applyFont="1" applyBorder="1" applyAlignment="1" applyProtection="1">
      <alignment horizontal="right" vertical="center"/>
      <protection/>
    </xf>
    <xf numFmtId="0" fontId="3" fillId="0" borderId="15" xfId="242" applyFont="1" applyBorder="1" applyAlignment="1" applyProtection="1">
      <alignment horizontal="left" vertical="center" wrapText="1"/>
      <protection/>
    </xf>
    <xf numFmtId="49" fontId="3" fillId="0" borderId="16" xfId="242" applyNumberFormat="1" applyFont="1" applyBorder="1" applyAlignment="1" applyProtection="1">
      <alignment horizontal="left" vertical="center" wrapText="1"/>
      <protection/>
    </xf>
    <xf numFmtId="3" fontId="4" fillId="0" borderId="16" xfId="242" applyNumberFormat="1" applyFont="1" applyBorder="1" applyAlignment="1" applyProtection="1">
      <alignment horizontal="right" vertical="center"/>
      <protection/>
    </xf>
    <xf numFmtId="3" fontId="4" fillId="0" borderId="17" xfId="242" applyNumberFormat="1" applyFont="1" applyBorder="1" applyAlignment="1" applyProtection="1">
      <alignment horizontal="right" vertical="center"/>
      <protection/>
    </xf>
    <xf numFmtId="3" fontId="4" fillId="0" borderId="14" xfId="243" applyNumberFormat="1" applyFont="1" applyFill="1" applyBorder="1" applyAlignment="1" applyProtection="1">
      <alignment horizontal="right" vertical="center" wrapText="1"/>
      <protection/>
    </xf>
    <xf numFmtId="3" fontId="4" fillId="0" borderId="14" xfId="243" applyNumberFormat="1" applyFont="1" applyBorder="1" applyAlignment="1" applyProtection="1">
      <alignment horizontal="right" vertical="center" wrapText="1"/>
      <protection/>
    </xf>
    <xf numFmtId="3" fontId="3" fillId="0" borderId="14" xfId="243" applyNumberFormat="1" applyFont="1" applyBorder="1" applyAlignment="1" applyProtection="1">
      <alignment horizontal="right" vertical="center" wrapText="1"/>
      <protection/>
    </xf>
    <xf numFmtId="3" fontId="11" fillId="0" borderId="14" xfId="243" applyNumberFormat="1" applyFont="1" applyBorder="1" applyAlignment="1" applyProtection="1">
      <alignment horizontal="right" vertical="center" wrapText="1"/>
      <protection/>
    </xf>
    <xf numFmtId="0" fontId="13" fillId="40" borderId="18" xfId="246" applyFont="1" applyFill="1" applyBorder="1" applyAlignment="1" applyProtection="1">
      <alignment vertical="top" wrapText="1"/>
      <protection/>
    </xf>
    <xf numFmtId="1" fontId="13" fillId="40" borderId="18" xfId="246" applyNumberFormat="1" applyFont="1" applyFill="1" applyBorder="1" applyAlignment="1" applyProtection="1">
      <alignment vertical="top"/>
      <protection/>
    </xf>
    <xf numFmtId="0" fontId="9" fillId="40" borderId="23" xfId="246" applyNumberFormat="1" applyFont="1" applyFill="1" applyBorder="1" applyAlignment="1" applyProtection="1">
      <alignment vertical="top" wrapText="1"/>
      <protection/>
    </xf>
    <xf numFmtId="3" fontId="3" fillId="7" borderId="14" xfId="246" applyNumberFormat="1" applyFont="1" applyFill="1" applyBorder="1" applyAlignment="1" applyProtection="1">
      <alignment vertical="top"/>
      <protection locked="0"/>
    </xf>
    <xf numFmtId="3" fontId="3" fillId="7" borderId="22" xfId="246" applyNumberFormat="1" applyFont="1" applyFill="1" applyBorder="1" applyAlignment="1" applyProtection="1">
      <alignment vertical="top"/>
      <protection locked="0"/>
    </xf>
    <xf numFmtId="3" fontId="11" fillId="7" borderId="14" xfId="246" applyNumberFormat="1" applyFont="1" applyFill="1" applyBorder="1" applyAlignment="1" applyProtection="1">
      <alignment vertical="top"/>
      <protection locked="0"/>
    </xf>
    <xf numFmtId="3" fontId="11" fillId="7" borderId="22" xfId="246" applyNumberFormat="1" applyFont="1" applyFill="1" applyBorder="1" applyAlignment="1" applyProtection="1">
      <alignment vertical="top"/>
      <protection locked="0"/>
    </xf>
    <xf numFmtId="1" fontId="11" fillId="0" borderId="14" xfId="246" applyNumberFormat="1" applyFont="1" applyBorder="1" applyAlignment="1" applyProtection="1">
      <alignment horizontal="right" vertical="center" wrapText="1"/>
      <protection/>
    </xf>
    <xf numFmtId="0" fontId="13" fillId="40" borderId="18" xfId="246" applyFont="1" applyFill="1" applyBorder="1" applyAlignment="1" applyProtection="1">
      <alignment horizontal="center" vertical="center"/>
      <protection/>
    </xf>
    <xf numFmtId="0" fontId="13" fillId="40" borderId="18" xfId="246" applyFont="1" applyFill="1" applyBorder="1" applyAlignment="1" applyProtection="1">
      <alignment horizontal="center" vertical="top" wrapText="1"/>
      <protection/>
    </xf>
    <xf numFmtId="0" fontId="9" fillId="40" borderId="18" xfId="246" applyFont="1" applyFill="1" applyBorder="1" applyAlignment="1" applyProtection="1">
      <alignment horizontal="center" vertical="top" wrapText="1"/>
      <protection/>
    </xf>
    <xf numFmtId="1" fontId="13" fillId="40" borderId="18" xfId="246" applyNumberFormat="1" applyFont="1" applyFill="1" applyBorder="1" applyAlignment="1" applyProtection="1">
      <alignment horizontal="center" vertical="top"/>
      <protection/>
    </xf>
    <xf numFmtId="1" fontId="13" fillId="40" borderId="18" xfId="246" applyNumberFormat="1" applyFont="1" applyFill="1" applyBorder="1" applyAlignment="1" applyProtection="1">
      <alignment vertical="top" wrapText="1"/>
      <protection/>
    </xf>
    <xf numFmtId="1" fontId="4" fillId="0" borderId="14" xfId="246" applyNumberFormat="1" applyFont="1" applyBorder="1" applyAlignment="1" applyProtection="1">
      <alignment horizontal="right" vertical="center" wrapText="1"/>
      <protection/>
    </xf>
    <xf numFmtId="0" fontId="9" fillId="40" borderId="25" xfId="246" applyFont="1" applyFill="1" applyBorder="1" applyAlignment="1" applyProtection="1">
      <alignment vertical="center" wrapText="1"/>
      <protection/>
    </xf>
    <xf numFmtId="49" fontId="3" fillId="0" borderId="26" xfId="246" applyNumberFormat="1" applyFont="1" applyBorder="1" applyAlignment="1" applyProtection="1">
      <alignment horizontal="right" vertical="center" wrapText="1"/>
      <protection/>
    </xf>
    <xf numFmtId="1" fontId="3" fillId="0" borderId="26" xfId="246" applyNumberFormat="1" applyFont="1" applyBorder="1" applyAlignment="1" applyProtection="1">
      <alignment horizontal="right" vertical="center" wrapText="1"/>
      <protection/>
    </xf>
    <xf numFmtId="0" fontId="9" fillId="40" borderId="23" xfId="246" applyFont="1" applyFill="1" applyBorder="1" applyAlignment="1" applyProtection="1">
      <alignment vertical="top" wrapText="1"/>
      <protection/>
    </xf>
    <xf numFmtId="0" fontId="15" fillId="0" borderId="0" xfId="246" applyFont="1" applyBorder="1" applyAlignment="1" applyProtection="1">
      <alignment vertical="center"/>
      <protection hidden="1"/>
    </xf>
    <xf numFmtId="49" fontId="4" fillId="0" borderId="0" xfId="24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6" applyFont="1" applyBorder="1" applyAlignment="1" applyProtection="1">
      <alignment horizontal="centerContinuous" vertical="center"/>
      <protection/>
    </xf>
    <xf numFmtId="0" fontId="4" fillId="0" borderId="0" xfId="247"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3"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0" fontId="3" fillId="0" borderId="14" xfId="243" applyFont="1" applyBorder="1" applyAlignment="1" applyProtection="1">
      <alignment horizontal="left" vertical="center" wrapText="1"/>
      <protection/>
    </xf>
    <xf numFmtId="49" fontId="3" fillId="0" borderId="14" xfId="243" applyNumberFormat="1" applyFont="1" applyBorder="1" applyAlignment="1" applyProtection="1">
      <alignment horizontal="left" vertical="center" wrapText="1"/>
      <protection/>
    </xf>
    <xf numFmtId="0" fontId="3" fillId="0" borderId="14" xfId="243" applyFont="1" applyBorder="1" applyAlignment="1" applyProtection="1">
      <alignment horizontal="left" vertical="center"/>
      <protection/>
    </xf>
    <xf numFmtId="0" fontId="11" fillId="0" borderId="14" xfId="243" applyFont="1" applyBorder="1" applyAlignment="1" applyProtection="1">
      <alignment horizontal="right" vertical="center" wrapText="1"/>
      <protection/>
    </xf>
    <xf numFmtId="49" fontId="11" fillId="0" borderId="14" xfId="243" applyNumberFormat="1"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protection/>
    </xf>
    <xf numFmtId="3" fontId="3" fillId="0" borderId="14" xfId="243" applyNumberFormat="1" applyFont="1" applyBorder="1" applyAlignment="1" applyProtection="1">
      <alignment horizontal="right" vertical="center"/>
      <protection/>
    </xf>
    <xf numFmtId="0" fontId="11" fillId="0" borderId="14" xfId="243" applyFont="1" applyBorder="1" applyAlignment="1" applyProtection="1">
      <alignment horizontal="left" vertical="center" wrapText="1"/>
      <protection/>
    </xf>
    <xf numFmtId="49" fontId="11" fillId="0" borderId="14" xfId="243" applyNumberFormat="1" applyFont="1" applyBorder="1" applyAlignment="1" applyProtection="1">
      <alignment horizontal="center" vertical="center"/>
      <protection/>
    </xf>
    <xf numFmtId="49" fontId="6" fillId="0" borderId="14" xfId="243" applyNumberFormat="1" applyFont="1" applyBorder="1" applyAlignment="1" applyProtection="1">
      <alignment horizontal="center" vertical="center"/>
      <protection/>
    </xf>
    <xf numFmtId="0" fontId="3" fillId="0" borderId="0" xfId="243" applyFont="1" applyBorder="1" applyAlignment="1" applyProtection="1">
      <alignment horizontal="left" vertical="center" wrapText="1"/>
      <protection/>
    </xf>
    <xf numFmtId="49" fontId="3" fillId="0" borderId="0" xfId="243" applyNumberFormat="1" applyFont="1" applyBorder="1" applyAlignment="1" applyProtection="1">
      <alignment horizontal="left" vertical="center" wrapText="1"/>
      <protection/>
    </xf>
    <xf numFmtId="0" fontId="4" fillId="0" borderId="0" xfId="243" applyFont="1" applyBorder="1" applyAlignment="1" applyProtection="1">
      <alignment horizontal="left" vertical="center" wrapText="1"/>
      <protection/>
    </xf>
    <xf numFmtId="0" fontId="4" fillId="0" borderId="0" xfId="242" applyFont="1" applyAlignment="1" applyProtection="1">
      <alignment vertical="center" wrapText="1"/>
      <protection/>
    </xf>
    <xf numFmtId="49" fontId="4" fillId="0" borderId="0" xfId="242" applyNumberFormat="1" applyFont="1" applyAlignment="1" applyProtection="1">
      <alignment vertical="center" wrapText="1"/>
      <protection/>
    </xf>
    <xf numFmtId="1" fontId="4" fillId="0" borderId="0" xfId="242" applyNumberFormat="1" applyFont="1" applyAlignment="1" applyProtection="1">
      <alignment vertical="center" wrapText="1"/>
      <protection/>
    </xf>
    <xf numFmtId="0" fontId="4" fillId="0" borderId="0" xfId="244" applyFont="1" applyProtection="1">
      <alignment/>
      <protection/>
    </xf>
    <xf numFmtId="1" fontId="4" fillId="0" borderId="0" xfId="244" applyNumberFormat="1" applyFont="1" applyAlignment="1" applyProtection="1">
      <alignment vertical="center" wrapText="1"/>
      <protection/>
    </xf>
    <xf numFmtId="1" fontId="4" fillId="0" borderId="0" xfId="244" applyNumberFormat="1" applyFont="1" applyAlignment="1" applyProtection="1">
      <alignment horizontal="left" vertical="center" wrapText="1"/>
      <protection/>
    </xf>
    <xf numFmtId="0" fontId="4" fillId="0" borderId="0" xfId="244" applyFont="1" applyAlignment="1" applyProtection="1">
      <alignment vertical="center" wrapText="1"/>
      <protection/>
    </xf>
    <xf numFmtId="0" fontId="4" fillId="0" borderId="0" xfId="244" applyFont="1" applyAlignment="1" applyProtection="1">
      <alignment horizontal="left" vertical="center" wrapText="1"/>
      <protection/>
    </xf>
    <xf numFmtId="0" fontId="4" fillId="0" borderId="0" xfId="249" applyFont="1" applyAlignment="1" applyProtection="1">
      <alignment horizontal="centerContinuous" vertical="center"/>
      <protection/>
    </xf>
    <xf numFmtId="49" fontId="4" fillId="0" borderId="0" xfId="249" applyNumberFormat="1" applyFont="1" applyAlignment="1" applyProtection="1">
      <alignment horizontal="centerContinuous" wrapText="1"/>
      <protection/>
    </xf>
    <xf numFmtId="0" fontId="4" fillId="0" borderId="0" xfId="249" applyFont="1" applyAlignment="1" applyProtection="1">
      <alignment horizontal="centerContinuous"/>
      <protection/>
    </xf>
    <xf numFmtId="0" fontId="3" fillId="0" borderId="16" xfId="249" applyFont="1" applyBorder="1" applyAlignment="1" applyProtection="1">
      <alignment horizontal="centerContinuous" vertical="center" wrapText="1"/>
      <protection/>
    </xf>
    <xf numFmtId="0" fontId="3" fillId="41" borderId="40" xfId="249" applyFont="1" applyFill="1" applyBorder="1" applyAlignment="1" applyProtection="1">
      <alignment horizontal="centerContinuous" vertical="center" wrapText="1"/>
      <protection/>
    </xf>
    <xf numFmtId="0" fontId="3" fillId="0" borderId="0" xfId="249" applyFont="1" applyBorder="1" applyAlignment="1" applyProtection="1">
      <alignment horizontal="centerContinuous" vertical="center" wrapText="1"/>
      <protection/>
    </xf>
    <xf numFmtId="0" fontId="3" fillId="0" borderId="0" xfId="249" applyFont="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14" xfId="249" applyFont="1" applyBorder="1" applyAlignment="1" applyProtection="1">
      <alignment horizontal="centerContinuous" vertical="center" wrapText="1"/>
      <protection/>
    </xf>
    <xf numFmtId="0" fontId="3" fillId="41" borderId="35" xfId="249" applyFont="1" applyFill="1" applyBorder="1" applyAlignment="1" applyProtection="1">
      <alignment horizontal="center" vertical="center" wrapText="1"/>
      <protection/>
    </xf>
    <xf numFmtId="0" fontId="3" fillId="41" borderId="31" xfId="249" applyFont="1" applyFill="1" applyBorder="1" applyAlignment="1" applyProtection="1">
      <alignment horizontal="centerContinuous" vertical="center" wrapText="1"/>
      <protection/>
    </xf>
    <xf numFmtId="0" fontId="3" fillId="0" borderId="27" xfId="249" applyFont="1" applyBorder="1" applyAlignment="1" applyProtection="1">
      <alignment horizontal="center" vertical="center" wrapText="1"/>
      <protection/>
    </xf>
    <xf numFmtId="49" fontId="3" fillId="0" borderId="28" xfId="249" applyNumberFormat="1" applyFont="1" applyBorder="1" applyAlignment="1" applyProtection="1">
      <alignment horizontal="center" vertical="center" wrapText="1"/>
      <protection/>
    </xf>
    <xf numFmtId="0" fontId="3" fillId="0" borderId="28" xfId="249" applyFont="1" applyBorder="1" applyAlignment="1" applyProtection="1">
      <alignment horizontal="center" vertical="center" wrapText="1"/>
      <protection/>
    </xf>
    <xf numFmtId="0" fontId="3" fillId="0" borderId="29" xfId="249" applyFont="1" applyFill="1" applyBorder="1" applyAlignment="1" applyProtection="1">
      <alignment horizontal="center" vertical="center" wrapText="1"/>
      <protection/>
    </xf>
    <xf numFmtId="0" fontId="3" fillId="0" borderId="0" xfId="249" applyFont="1" applyBorder="1" applyAlignment="1" applyProtection="1">
      <alignment horizontal="center" vertical="center" wrapText="1"/>
      <protection/>
    </xf>
    <xf numFmtId="0" fontId="3" fillId="0" borderId="15" xfId="249" applyFont="1" applyBorder="1" applyAlignment="1" applyProtection="1">
      <alignment horizontal="center" vertical="center" wrapText="1"/>
      <protection/>
    </xf>
    <xf numFmtId="49" fontId="3" fillId="0" borderId="16" xfId="249" applyNumberFormat="1" applyFont="1" applyBorder="1" applyAlignment="1" applyProtection="1">
      <alignment horizontal="center" vertical="center" wrapText="1"/>
      <protection/>
    </xf>
    <xf numFmtId="49" fontId="4" fillId="41" borderId="16" xfId="249" applyNumberFormat="1" applyFont="1" applyFill="1" applyBorder="1" applyAlignment="1" applyProtection="1">
      <alignment horizontal="center" vertical="center" wrapText="1"/>
      <protection/>
    </xf>
    <xf numFmtId="49" fontId="4" fillId="0" borderId="17" xfId="249" applyNumberFormat="1" applyFont="1" applyFill="1" applyBorder="1" applyAlignment="1" applyProtection="1">
      <alignment horizontal="center" vertical="center" wrapText="1"/>
      <protection/>
    </xf>
    <xf numFmtId="0" fontId="3" fillId="0" borderId="18" xfId="249" applyFont="1" applyBorder="1" applyAlignment="1" applyProtection="1">
      <alignment vertical="center" wrapText="1"/>
      <protection/>
    </xf>
    <xf numFmtId="49" fontId="3"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vertical="center" wrapText="1"/>
      <protection/>
    </xf>
    <xf numFmtId="49" fontId="4"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wrapText="1"/>
      <protection/>
    </xf>
    <xf numFmtId="49" fontId="4" fillId="0" borderId="14" xfId="249" applyNumberFormat="1" applyFont="1" applyBorder="1" applyAlignment="1" applyProtection="1">
      <alignment horizontal="center" wrapText="1"/>
      <protection/>
    </xf>
    <xf numFmtId="0" fontId="4" fillId="0" borderId="23" xfId="249" applyFont="1" applyBorder="1" applyAlignment="1" applyProtection="1">
      <alignment vertical="center" wrapText="1"/>
      <protection/>
    </xf>
    <xf numFmtId="49" fontId="4" fillId="0" borderId="21" xfId="249" applyNumberFormat="1" applyFont="1" applyBorder="1" applyAlignment="1" applyProtection="1">
      <alignment horizontal="center" vertical="center" wrapText="1"/>
      <protection/>
    </xf>
    <xf numFmtId="0" fontId="3" fillId="0" borderId="25" xfId="249" applyFont="1" applyBorder="1" applyAlignment="1" applyProtection="1">
      <alignment vertical="center" wrapText="1"/>
      <protection/>
    </xf>
    <xf numFmtId="49" fontId="3" fillId="0" borderId="26" xfId="249" applyNumberFormat="1" applyFont="1" applyBorder="1" applyAlignment="1" applyProtection="1">
      <alignment horizontal="center" vertical="center" wrapText="1"/>
      <protection/>
    </xf>
    <xf numFmtId="0" fontId="3" fillId="0" borderId="0" xfId="249" applyFont="1" applyBorder="1" applyAlignment="1" applyProtection="1">
      <alignment vertical="center" wrapText="1"/>
      <protection/>
    </xf>
    <xf numFmtId="49" fontId="3" fillId="0" borderId="0" xfId="249" applyNumberFormat="1" applyFont="1" applyBorder="1" applyAlignment="1" applyProtection="1">
      <alignment horizontal="center" vertical="center" wrapText="1"/>
      <protection/>
    </xf>
    <xf numFmtId="3" fontId="4" fillId="0" borderId="0" xfId="249" applyNumberFormat="1" applyFont="1" applyBorder="1" applyAlignment="1" applyProtection="1">
      <alignment vertical="center"/>
      <protection/>
    </xf>
    <xf numFmtId="0" fontId="3" fillId="0" borderId="0" xfId="249" applyFont="1" applyBorder="1" applyAlignment="1" applyProtection="1">
      <alignment horizontal="left" vertical="center"/>
      <protection/>
    </xf>
    <xf numFmtId="0" fontId="3" fillId="0" borderId="0" xfId="249" applyFont="1" applyBorder="1" applyAlignment="1" applyProtection="1">
      <alignment horizontal="left" vertical="center" wrapText="1"/>
      <protection/>
    </xf>
    <xf numFmtId="0" fontId="4" fillId="0" borderId="0" xfId="249" applyFont="1" applyAlignment="1" applyProtection="1">
      <alignment wrapText="1"/>
      <protection/>
    </xf>
    <xf numFmtId="49" fontId="4" fillId="0" borderId="0" xfId="249" applyNumberFormat="1" applyFont="1" applyAlignment="1" applyProtection="1">
      <alignment horizontal="center" wrapText="1"/>
      <protection/>
    </xf>
    <xf numFmtId="0" fontId="4" fillId="0" borderId="0" xfId="248" applyFont="1" applyAlignment="1" applyProtection="1">
      <alignment horizontal="centerContinuous"/>
      <protection/>
    </xf>
    <xf numFmtId="0" fontId="3" fillId="0" borderId="0" xfId="248" applyFont="1" applyBorder="1" applyAlignment="1" applyProtection="1">
      <alignment wrapText="1"/>
      <protection/>
    </xf>
    <xf numFmtId="1" fontId="4" fillId="0" borderId="0" xfId="248" applyNumberFormat="1" applyFont="1" applyBorder="1" applyProtection="1">
      <alignment/>
      <protection/>
    </xf>
    <xf numFmtId="0" fontId="3" fillId="0" borderId="0" xfId="248" applyFont="1" applyBorder="1" applyAlignment="1" applyProtection="1">
      <alignment horizontal="right" vertical="center" wrapText="1"/>
      <protection/>
    </xf>
    <xf numFmtId="1" fontId="4" fillId="0" borderId="0" xfId="248" applyNumberFormat="1" applyFont="1" applyProtection="1">
      <alignment/>
      <protection/>
    </xf>
    <xf numFmtId="0" fontId="4" fillId="0" borderId="0" xfId="248" applyFont="1" applyAlignment="1" applyProtection="1">
      <alignment wrapText="1"/>
      <protection/>
    </xf>
    <xf numFmtId="0" fontId="4" fillId="0" borderId="18" xfId="246" applyFont="1" applyBorder="1" applyAlignment="1" applyProtection="1">
      <alignment vertical="top" wrapText="1"/>
      <protection/>
    </xf>
    <xf numFmtId="0" fontId="4" fillId="0" borderId="14" xfId="246" applyFont="1" applyBorder="1" applyAlignment="1" applyProtection="1">
      <alignment horizontal="left" vertical="top" wrapText="1"/>
      <protection/>
    </xf>
    <xf numFmtId="49" fontId="3" fillId="0" borderId="0" xfId="246" applyNumberFormat="1" applyFont="1" applyBorder="1" applyAlignment="1" applyProtection="1">
      <alignment vertical="top" wrapText="1"/>
      <protection/>
    </xf>
    <xf numFmtId="1" fontId="4" fillId="0" borderId="0" xfId="246" applyNumberFormat="1" applyFont="1" applyBorder="1" applyAlignment="1" applyProtection="1">
      <alignment vertical="top" wrapText="1"/>
      <protection/>
    </xf>
    <xf numFmtId="0" fontId="4" fillId="0" borderId="0" xfId="246" applyFont="1" applyAlignment="1" applyProtection="1">
      <alignment horizontal="left" vertical="top" wrapText="1"/>
      <protection/>
    </xf>
    <xf numFmtId="0" fontId="18" fillId="0" borderId="0" xfId="246" applyFont="1" applyBorder="1" applyAlignment="1" applyProtection="1">
      <alignment vertical="top"/>
      <protection/>
    </xf>
    <xf numFmtId="1" fontId="4" fillId="0" borderId="0" xfId="246" applyNumberFormat="1" applyFont="1" applyAlignment="1" applyProtection="1">
      <alignment vertical="top" wrapText="1"/>
      <protection/>
    </xf>
    <xf numFmtId="49" fontId="4" fillId="7" borderId="14" xfId="250" applyNumberFormat="1" applyFont="1" applyFill="1" applyBorder="1" applyAlignment="1" applyProtection="1">
      <alignment horizontal="left" vertical="center" wrapText="1"/>
      <protection locked="0"/>
    </xf>
    <xf numFmtId="14" fontId="4" fillId="7" borderId="14" xfId="250" applyNumberFormat="1" applyFont="1" applyFill="1" applyBorder="1" applyAlignment="1" applyProtection="1">
      <alignment horizontal="centerContinuous" vertical="center" wrapText="1"/>
      <protection locked="0"/>
    </xf>
    <xf numFmtId="49" fontId="4" fillId="7" borderId="14" xfId="250"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6" applyNumberFormat="1" applyFont="1" applyFill="1" applyBorder="1" applyAlignment="1" applyProtection="1">
      <alignment vertical="top"/>
      <protection locked="0"/>
    </xf>
    <xf numFmtId="3" fontId="3" fillId="7" borderId="17" xfId="246" applyNumberFormat="1" applyFont="1" applyFill="1" applyBorder="1" applyAlignment="1" applyProtection="1">
      <alignment vertical="top"/>
      <protection locked="0"/>
    </xf>
    <xf numFmtId="3" fontId="3" fillId="0" borderId="14" xfId="249" applyNumberFormat="1" applyFont="1" applyFill="1" applyBorder="1" applyAlignment="1" applyProtection="1">
      <alignment vertical="center"/>
      <protection/>
    </xf>
    <xf numFmtId="3" fontId="3" fillId="7" borderId="14" xfId="246" applyNumberFormat="1" applyFont="1" applyFill="1" applyBorder="1" applyAlignment="1" applyProtection="1">
      <alignment vertical="center"/>
      <protection locked="0"/>
    </xf>
    <xf numFmtId="3" fontId="3" fillId="0" borderId="22" xfId="249" applyNumberFormat="1" applyFont="1" applyFill="1" applyBorder="1" applyAlignment="1" applyProtection="1">
      <alignment vertical="center"/>
      <protection/>
    </xf>
    <xf numFmtId="3" fontId="3" fillId="0" borderId="26" xfId="249" applyNumberFormat="1" applyFont="1" applyBorder="1" applyAlignment="1" applyProtection="1">
      <alignment vertical="center"/>
      <protection/>
    </xf>
    <xf numFmtId="3" fontId="3" fillId="0" borderId="34" xfId="249" applyNumberFormat="1" applyFont="1" applyBorder="1" applyAlignment="1" applyProtection="1">
      <alignment vertical="center"/>
      <protection/>
    </xf>
    <xf numFmtId="0" fontId="73" fillId="43" borderId="44" xfId="25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50"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6" applyNumberFormat="1" applyFont="1" applyBorder="1" applyAlignment="1" applyProtection="1">
      <alignment vertical="top" wrapText="1"/>
      <protection/>
    </xf>
    <xf numFmtId="3" fontId="4" fillId="0" borderId="17" xfId="246" applyNumberFormat="1" applyFont="1" applyBorder="1" applyAlignment="1" applyProtection="1">
      <alignment vertical="top" wrapText="1"/>
      <protection/>
    </xf>
    <xf numFmtId="3" fontId="4" fillId="0" borderId="14" xfId="246" applyNumberFormat="1" applyFont="1" applyBorder="1" applyAlignment="1" applyProtection="1">
      <alignment vertical="top" wrapText="1"/>
      <protection/>
    </xf>
    <xf numFmtId="3" fontId="4" fillId="0" borderId="22" xfId="246" applyNumberFormat="1" applyFont="1" applyBorder="1" applyAlignment="1" applyProtection="1">
      <alignment vertical="top" wrapText="1"/>
      <protection/>
    </xf>
    <xf numFmtId="3" fontId="11" fillId="0" borderId="14" xfId="246" applyNumberFormat="1" applyFont="1" applyBorder="1" applyAlignment="1" applyProtection="1">
      <alignment vertical="top" wrapText="1"/>
      <protection/>
    </xf>
    <xf numFmtId="3" fontId="11" fillId="0" borderId="22" xfId="246" applyNumberFormat="1" applyFont="1" applyBorder="1" applyAlignment="1" applyProtection="1">
      <alignment vertical="top" wrapText="1"/>
      <protection/>
    </xf>
    <xf numFmtId="3" fontId="3" fillId="0" borderId="14" xfId="246" applyNumberFormat="1" applyFont="1" applyBorder="1" applyAlignment="1" applyProtection="1">
      <alignment vertical="top" wrapText="1"/>
      <protection/>
    </xf>
    <xf numFmtId="3" fontId="3" fillId="0" borderId="22" xfId="246" applyNumberFormat="1" applyFont="1" applyBorder="1" applyAlignment="1" applyProtection="1">
      <alignment vertical="top" wrapText="1"/>
      <protection/>
    </xf>
    <xf numFmtId="3" fontId="3" fillId="0" borderId="21" xfId="246" applyNumberFormat="1" applyFont="1" applyBorder="1" applyAlignment="1" applyProtection="1">
      <alignment vertical="top" wrapText="1"/>
      <protection/>
    </xf>
    <xf numFmtId="3" fontId="3" fillId="0" borderId="24" xfId="246" applyNumberFormat="1" applyFont="1" applyBorder="1" applyAlignment="1" applyProtection="1">
      <alignment vertical="top" wrapText="1"/>
      <protection/>
    </xf>
    <xf numFmtId="3" fontId="3" fillId="0" borderId="26" xfId="246" applyNumberFormat="1" applyFont="1" applyBorder="1" applyAlignment="1" applyProtection="1">
      <alignment vertical="center" wrapText="1"/>
      <protection/>
    </xf>
    <xf numFmtId="3" fontId="3" fillId="0" borderId="34" xfId="246"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6" applyNumberFormat="1" applyFont="1" applyBorder="1" applyAlignment="1" applyProtection="1">
      <alignment vertical="center" wrapText="1"/>
      <protection/>
    </xf>
    <xf numFmtId="3" fontId="11" fillId="0" borderId="22" xfId="246"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6" applyNumberFormat="1" applyFont="1" applyFill="1" applyBorder="1" applyAlignment="1" applyProtection="1">
      <alignment vertical="top" wrapText="1"/>
      <protection/>
    </xf>
    <xf numFmtId="3" fontId="4" fillId="0" borderId="22" xfId="246"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6"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11" fillId="0" borderId="14" xfId="248" applyNumberFormat="1" applyFont="1" applyBorder="1" applyAlignment="1" applyProtection="1">
      <alignment vertical="center"/>
      <protection/>
    </xf>
    <xf numFmtId="3" fontId="11" fillId="0" borderId="22" xfId="248" applyNumberFormat="1" applyFont="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3" fontId="4" fillId="0" borderId="16" xfId="248" applyNumberFormat="1" applyFont="1" applyBorder="1" applyAlignment="1" applyProtection="1">
      <alignment vertical="center"/>
      <protection/>
    </xf>
    <xf numFmtId="3" fontId="4" fillId="0" borderId="17" xfId="248" applyNumberFormat="1" applyFont="1" applyBorder="1" applyAlignment="1" applyProtection="1">
      <alignment vertical="center"/>
      <protection/>
    </xf>
    <xf numFmtId="3" fontId="3" fillId="0" borderId="16" xfId="248" applyNumberFormat="1" applyFont="1" applyFill="1" applyBorder="1" applyAlignment="1" applyProtection="1">
      <alignment vertical="center"/>
      <protection/>
    </xf>
    <xf numFmtId="3" fontId="3" fillId="0" borderId="17" xfId="248" applyNumberFormat="1" applyFont="1" applyFill="1" applyBorder="1" applyAlignment="1" applyProtection="1">
      <alignment vertical="center"/>
      <protection/>
    </xf>
    <xf numFmtId="3" fontId="11" fillId="0" borderId="21" xfId="248" applyNumberFormat="1" applyFont="1" applyBorder="1" applyAlignment="1" applyProtection="1">
      <alignment vertical="center"/>
      <protection/>
    </xf>
    <xf numFmtId="3" fontId="11" fillId="0" borderId="24" xfId="248" applyNumberFormat="1" applyFont="1" applyBorder="1" applyAlignment="1" applyProtection="1">
      <alignment vertical="center"/>
      <protection/>
    </xf>
    <xf numFmtId="3" fontId="3" fillId="7" borderId="22" xfId="246" applyNumberFormat="1" applyFont="1" applyFill="1" applyBorder="1" applyAlignment="1" applyProtection="1">
      <alignment vertical="center"/>
      <protection locked="0"/>
    </xf>
    <xf numFmtId="3" fontId="11" fillId="7" borderId="14" xfId="246" applyNumberFormat="1" applyFont="1" applyFill="1" applyBorder="1" applyAlignment="1" applyProtection="1">
      <alignment vertical="center"/>
      <protection locked="0"/>
    </xf>
    <xf numFmtId="3" fontId="11" fillId="7" borderId="22" xfId="246" applyNumberFormat="1" applyFont="1" applyFill="1" applyBorder="1" applyAlignment="1" applyProtection="1">
      <alignment vertical="center"/>
      <protection locked="0"/>
    </xf>
    <xf numFmtId="4" fontId="4" fillId="0" borderId="44" xfId="250" applyNumberFormat="1" applyFont="1" applyFill="1" applyBorder="1" applyAlignment="1" applyProtection="1">
      <alignment horizontal="right" vertical="center" wrapText="1" indent="1"/>
      <protection/>
    </xf>
    <xf numFmtId="10" fontId="4" fillId="0" borderId="44" xfId="377"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50"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7" applyNumberFormat="1" applyFont="1" applyFill="1" applyBorder="1" applyAlignment="1" applyProtection="1">
      <alignment horizontal="right" vertical="center" wrapText="1" indent="1"/>
      <protection/>
    </xf>
    <xf numFmtId="3" fontId="4" fillId="0" borderId="14" xfId="249" applyNumberFormat="1" applyFont="1" applyFill="1" applyBorder="1" applyAlignment="1" applyProtection="1">
      <alignment vertical="center"/>
      <protection/>
    </xf>
    <xf numFmtId="3" fontId="3" fillId="0" borderId="26" xfId="249" applyNumberFormat="1" applyFont="1" applyFill="1" applyBorder="1" applyAlignment="1" applyProtection="1">
      <alignment vertical="center"/>
      <protection/>
    </xf>
    <xf numFmtId="3" fontId="3" fillId="0" borderId="21" xfId="249" applyNumberFormat="1" applyFont="1" applyFill="1" applyBorder="1" applyAlignment="1" applyProtection="1">
      <alignment vertical="center"/>
      <protection/>
    </xf>
    <xf numFmtId="3" fontId="3" fillId="0" borderId="14" xfId="249" applyNumberFormat="1" applyFont="1" applyBorder="1" applyAlignment="1" applyProtection="1">
      <alignment vertical="center"/>
      <protection/>
    </xf>
    <xf numFmtId="3" fontId="3" fillId="0" borderId="22" xfId="249" applyNumberFormat="1" applyFont="1" applyBorder="1" applyAlignment="1" applyProtection="1">
      <alignment vertical="center"/>
      <protection/>
    </xf>
    <xf numFmtId="3" fontId="3" fillId="41" borderId="14" xfId="249" applyNumberFormat="1" applyFont="1" applyFill="1" applyBorder="1" applyAlignment="1" applyProtection="1">
      <alignment vertical="center"/>
      <protection/>
    </xf>
    <xf numFmtId="3" fontId="4" fillId="0" borderId="20" xfId="247" applyNumberFormat="1" applyFont="1" applyFill="1" applyBorder="1" applyAlignment="1" applyProtection="1">
      <alignment wrapText="1"/>
      <protection/>
    </xf>
    <xf numFmtId="3" fontId="4" fillId="0" borderId="31" xfId="247" applyNumberFormat="1" applyFont="1" applyFill="1" applyBorder="1" applyAlignment="1" applyProtection="1">
      <alignment wrapText="1"/>
      <protection/>
    </xf>
    <xf numFmtId="3" fontId="3" fillId="0" borderId="28" xfId="247" applyNumberFormat="1" applyFont="1" applyFill="1" applyBorder="1" applyAlignment="1" applyProtection="1">
      <alignment wrapText="1"/>
      <protection/>
    </xf>
    <xf numFmtId="3" fontId="3" fillId="0" borderId="29" xfId="247" applyNumberFormat="1" applyFont="1" applyFill="1" applyBorder="1" applyAlignment="1" applyProtection="1">
      <alignment wrapText="1"/>
      <protection/>
    </xf>
    <xf numFmtId="3" fontId="3" fillId="0" borderId="21" xfId="247" applyNumberFormat="1" applyFont="1" applyFill="1" applyBorder="1" applyAlignment="1" applyProtection="1">
      <alignment wrapText="1"/>
      <protection/>
    </xf>
    <xf numFmtId="3" fontId="3" fillId="0" borderId="24" xfId="24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50" applyNumberFormat="1" applyFont="1" applyFill="1" applyBorder="1" applyAlignment="1" applyProtection="1">
      <alignment horizontal="right" vertical="center" wrapText="1" indent="1"/>
      <protection/>
    </xf>
    <xf numFmtId="0" fontId="4" fillId="45" borderId="14" xfId="243" applyFont="1" applyFill="1" applyBorder="1" applyAlignment="1" applyProtection="1">
      <alignment horizontal="left" vertical="center" wrapText="1"/>
      <protection locked="0"/>
    </xf>
    <xf numFmtId="49" fontId="4" fillId="45" borderId="14" xfId="243" applyNumberFormat="1" applyFont="1" applyFill="1" applyBorder="1" applyAlignment="1" applyProtection="1">
      <alignment horizontal="center" vertical="center" wrapText="1"/>
      <protection locked="0"/>
    </xf>
    <xf numFmtId="0" fontId="3" fillId="0" borderId="49" xfId="250" applyFont="1" applyBorder="1" applyAlignment="1" applyProtection="1">
      <alignment horizontal="centerContinuous" vertical="center" wrapText="1"/>
      <protection/>
    </xf>
    <xf numFmtId="0" fontId="4" fillId="0" borderId="50" xfId="250" applyFont="1" applyBorder="1" applyAlignment="1" applyProtection="1">
      <alignment horizontal="centerContinuous" vertical="center" wrapText="1"/>
      <protection/>
    </xf>
    <xf numFmtId="49" fontId="82" fillId="0" borderId="49" xfId="250" applyNumberFormat="1" applyFont="1" applyFill="1" applyBorder="1" applyAlignment="1" applyProtection="1">
      <alignment horizontal="centerContinuous"/>
      <protection/>
    </xf>
    <xf numFmtId="0" fontId="83" fillId="0" borderId="50" xfId="250" applyFont="1" applyFill="1" applyBorder="1" applyAlignment="1" applyProtection="1">
      <alignment horizontal="centerContinuous" vertical="center" wrapText="1"/>
      <protection/>
    </xf>
    <xf numFmtId="0" fontId="3" fillId="0" borderId="12" xfId="250" applyFont="1" applyFill="1" applyBorder="1" applyAlignment="1" applyProtection="1">
      <alignment horizontal="centerContinuous" vertical="center" wrapText="1"/>
      <protection/>
    </xf>
    <xf numFmtId="0" fontId="4" fillId="0" borderId="13" xfId="250" applyFont="1" applyFill="1" applyBorder="1" applyAlignment="1" applyProtection="1">
      <alignment horizontal="centerContinuous" vertical="center" wrapText="1"/>
      <protection/>
    </xf>
    <xf numFmtId="0" fontId="82" fillId="0" borderId="49" xfId="250"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7" applyFont="1" applyAlignment="1" applyProtection="1">
      <alignment wrapText="1"/>
      <protection/>
    </xf>
    <xf numFmtId="0" fontId="21" fillId="0" borderId="0" xfId="247" applyFont="1" applyAlignment="1" applyProtection="1">
      <alignment horizontal="left" wrapText="1"/>
      <protection/>
    </xf>
    <xf numFmtId="0" fontId="4" fillId="0" borderId="0" xfId="246" applyFont="1" applyBorder="1" applyAlignment="1" applyProtection="1">
      <alignment horizontal="right" vertical="center" indent="2"/>
      <protection hidden="1"/>
    </xf>
    <xf numFmtId="0" fontId="4" fillId="0" borderId="0" xfId="246" applyFont="1" applyBorder="1" applyAlignment="1" applyProtection="1">
      <alignment horizontal="right" vertical="center" indent="2"/>
      <protection/>
    </xf>
    <xf numFmtId="0" fontId="4" fillId="0" borderId="0" xfId="246" applyFont="1" applyAlignment="1" applyProtection="1">
      <alignment vertical="top" wrapText="1"/>
      <protection locked="0"/>
    </xf>
    <xf numFmtId="174" fontId="4" fillId="0" borderId="0" xfId="246"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10" fontId="4" fillId="7" borderId="60" xfId="240" applyNumberFormat="1" applyFont="1" applyFill="1" applyBorder="1" applyProtection="1">
      <alignment/>
      <protection locked="0"/>
    </xf>
    <xf numFmtId="10" fontId="4" fillId="7" borderId="61" xfId="240" applyNumberFormat="1" applyFont="1" applyFill="1" applyBorder="1" applyProtection="1">
      <alignment/>
      <protection locked="0"/>
    </xf>
    <xf numFmtId="10" fontId="4" fillId="7" borderId="61" xfId="136" applyNumberFormat="1" applyFont="1" applyFill="1" applyBorder="1" applyProtection="1">
      <alignment/>
      <protection locked="0"/>
    </xf>
    <xf numFmtId="0" fontId="4" fillId="0" borderId="0" xfId="246" applyFont="1" applyAlignment="1" applyProtection="1">
      <alignment vertical="top" wrapText="1"/>
      <protection locked="0"/>
    </xf>
    <xf numFmtId="174" fontId="4" fillId="0" borderId="0" xfId="246" applyNumberFormat="1" applyFont="1" applyAlignment="1" applyProtection="1">
      <alignment horizontal="left" vertical="center"/>
      <protection/>
    </xf>
    <xf numFmtId="0" fontId="4" fillId="0" borderId="0" xfId="246" applyFont="1" applyBorder="1" applyAlignment="1" applyProtection="1">
      <alignment vertical="center"/>
      <protection/>
    </xf>
    <xf numFmtId="0" fontId="4" fillId="0" borderId="0" xfId="246" applyFont="1" applyBorder="1" applyAlignment="1" applyProtection="1">
      <alignment horizontal="left" vertical="center"/>
      <protection/>
    </xf>
    <xf numFmtId="0" fontId="4" fillId="0" borderId="0" xfId="248" applyFont="1" applyBorder="1" applyAlignment="1" applyProtection="1">
      <alignment horizontal="left" wrapText="1"/>
      <protection/>
    </xf>
    <xf numFmtId="0" fontId="21" fillId="0" borderId="0" xfId="247" applyFont="1" applyAlignment="1" applyProtection="1">
      <alignment horizontal="left" wrapText="1"/>
      <protection/>
    </xf>
    <xf numFmtId="0" fontId="3" fillId="0" borderId="39" xfId="249" applyFont="1" applyBorder="1" applyAlignment="1" applyProtection="1">
      <alignment horizontal="center" vertical="center" wrapText="1"/>
      <protection/>
    </xf>
    <xf numFmtId="0" fontId="3" fillId="0" borderId="33" xfId="249" applyFont="1" applyBorder="1" applyAlignment="1" applyProtection="1">
      <alignment horizontal="center" vertical="center" wrapText="1"/>
      <protection/>
    </xf>
    <xf numFmtId="0" fontId="3" fillId="0" borderId="20" xfId="249" applyFont="1" applyBorder="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38" xfId="249" applyFont="1" applyBorder="1" applyAlignment="1" applyProtection="1">
      <alignment horizontal="center" vertical="center" wrapText="1"/>
      <protection/>
    </xf>
    <xf numFmtId="0" fontId="3" fillId="0" borderId="32" xfId="249" applyFont="1" applyBorder="1" applyAlignment="1" applyProtection="1">
      <alignment horizontal="center" vertical="center" wrapText="1"/>
      <protection/>
    </xf>
    <xf numFmtId="0" fontId="3" fillId="0" borderId="30" xfId="249" applyFont="1" applyBorder="1" applyAlignment="1" applyProtection="1">
      <alignment horizontal="center" vertical="center" wrapText="1"/>
      <protection/>
    </xf>
    <xf numFmtId="49" fontId="3" fillId="0" borderId="39" xfId="249" applyNumberFormat="1" applyFont="1" applyBorder="1" applyAlignment="1" applyProtection="1">
      <alignment horizontal="center" vertical="center" wrapText="1"/>
      <protection/>
    </xf>
    <xf numFmtId="49" fontId="3" fillId="0" borderId="33" xfId="249" applyNumberFormat="1" applyFont="1" applyBorder="1" applyAlignment="1" applyProtection="1">
      <alignment horizontal="center" vertical="center" wrapText="1"/>
      <protection/>
    </xf>
    <xf numFmtId="49" fontId="3" fillId="0" borderId="20" xfId="249" applyNumberFormat="1" applyFont="1" applyBorder="1" applyAlignment="1" applyProtection="1">
      <alignment horizontal="center" vertical="center" wrapText="1"/>
      <protection/>
    </xf>
    <xf numFmtId="0" fontId="3" fillId="0" borderId="21" xfId="249" applyFont="1" applyBorder="1" applyAlignment="1" applyProtection="1">
      <alignment horizontal="center" vertical="center" wrapText="1"/>
      <protection/>
    </xf>
    <xf numFmtId="0" fontId="3" fillId="0" borderId="39" xfId="244" applyFont="1" applyBorder="1" applyAlignment="1" applyProtection="1">
      <alignment horizontal="center" vertical="center" wrapText="1"/>
      <protection/>
    </xf>
    <xf numFmtId="0" fontId="3" fillId="0" borderId="20" xfId="244" applyFont="1" applyBorder="1" applyAlignment="1" applyProtection="1">
      <alignment horizontal="center" vertical="center" wrapText="1"/>
      <protection/>
    </xf>
    <xf numFmtId="0" fontId="3" fillId="0" borderId="40" xfId="244" applyFont="1" applyBorder="1" applyAlignment="1" applyProtection="1">
      <alignment horizontal="center" vertical="center" wrapText="1"/>
      <protection/>
    </xf>
    <xf numFmtId="0" fontId="3" fillId="0" borderId="31" xfId="244" applyFont="1" applyBorder="1" applyAlignment="1" applyProtection="1">
      <alignment horizontal="center" vertical="center" wrapText="1"/>
      <protection/>
    </xf>
    <xf numFmtId="0" fontId="3" fillId="0" borderId="62" xfId="244" applyFont="1" applyBorder="1" applyAlignment="1" applyProtection="1">
      <alignment horizontal="center" vertical="center" wrapText="1"/>
      <protection/>
    </xf>
    <xf numFmtId="0" fontId="3" fillId="0" borderId="63" xfId="244" applyFont="1" applyBorder="1" applyAlignment="1" applyProtection="1">
      <alignment horizontal="center" vertical="center" wrapText="1"/>
      <protection/>
    </xf>
    <xf numFmtId="0" fontId="3" fillId="0" borderId="64" xfId="244" applyFont="1" applyBorder="1" applyAlignment="1" applyProtection="1">
      <alignment horizontal="center" vertical="center" wrapText="1"/>
      <protection/>
    </xf>
    <xf numFmtId="0" fontId="3" fillId="0" borderId="13" xfId="244" applyFont="1" applyBorder="1" applyAlignment="1" applyProtection="1">
      <alignment horizontal="center" vertical="center" wrapText="1"/>
      <protection/>
    </xf>
    <xf numFmtId="49" fontId="3" fillId="0" borderId="39" xfId="244" applyNumberFormat="1" applyFont="1" applyBorder="1" applyAlignment="1" applyProtection="1">
      <alignment horizontal="center" vertical="center" wrapText="1"/>
      <protection/>
    </xf>
    <xf numFmtId="49" fontId="3" fillId="0" borderId="20" xfId="244" applyNumberFormat="1" applyFont="1" applyBorder="1" applyAlignment="1" applyProtection="1">
      <alignment horizontal="center" vertical="center" wrapText="1"/>
      <protection/>
    </xf>
    <xf numFmtId="49" fontId="6" fillId="0" borderId="0" xfId="241" applyNumberFormat="1" applyFont="1" applyBorder="1" applyAlignment="1" applyProtection="1">
      <alignment horizontal="left" vertical="center" wrapText="1"/>
      <protection/>
    </xf>
    <xf numFmtId="1" fontId="3" fillId="0" borderId="16" xfId="241" applyNumberFormat="1" applyFont="1" applyBorder="1" applyAlignment="1" applyProtection="1">
      <alignment horizontal="center" vertical="center" wrapText="1"/>
      <protection/>
    </xf>
    <xf numFmtId="1" fontId="3" fillId="0" borderId="14" xfId="241" applyNumberFormat="1"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0" fontId="3" fillId="0" borderId="22" xfId="241" applyFont="1" applyBorder="1" applyAlignment="1" applyProtection="1">
      <alignment horizontal="center" vertical="center" wrapText="1"/>
      <protection/>
    </xf>
    <xf numFmtId="0" fontId="4" fillId="0" borderId="0" xfId="246" applyFont="1" applyBorder="1" applyAlignment="1" applyProtection="1">
      <alignment vertical="center"/>
      <protection locked="0"/>
    </xf>
    <xf numFmtId="0" fontId="4" fillId="0" borderId="0" xfId="246" applyFont="1" applyBorder="1" applyAlignment="1" applyProtection="1">
      <alignment horizontal="left" vertical="center"/>
      <protection locked="0"/>
    </xf>
    <xf numFmtId="0" fontId="3" fillId="0" borderId="15" xfId="242" applyFont="1" applyBorder="1" applyAlignment="1" applyProtection="1">
      <alignment horizontal="center" vertical="center" wrapText="1"/>
      <protection/>
    </xf>
    <xf numFmtId="0" fontId="3" fillId="0" borderId="18" xfId="242" applyFont="1" applyBorder="1" applyAlignment="1" applyProtection="1">
      <alignment horizontal="center" vertical="center" wrapText="1"/>
      <protection/>
    </xf>
    <xf numFmtId="49" fontId="6" fillId="0" borderId="0" xfId="242" applyNumberFormat="1" applyFont="1" applyAlignment="1" applyProtection="1">
      <alignment horizontal="left" vertical="top" wrapText="1"/>
      <protection/>
    </xf>
    <xf numFmtId="0" fontId="3" fillId="0" borderId="14" xfId="242"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cellXfs>
  <cellStyles count="470">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13.02.07" xfId="240"/>
    <cellStyle name="Normal_El. 7.3" xfId="241"/>
    <cellStyle name="Normal_El. 7.4" xfId="242"/>
    <cellStyle name="Normal_El. 7.5" xfId="243"/>
    <cellStyle name="Normal_El.7.2" xfId="244"/>
    <cellStyle name="Normal_Spravki_kod" xfId="245"/>
    <cellStyle name="Normal_Баланс" xfId="246"/>
    <cellStyle name="Normal_Отч.парич.поток" xfId="247"/>
    <cellStyle name="Normal_Отч.прих-разх" xfId="248"/>
    <cellStyle name="Normal_Отч.собств.кап." xfId="249"/>
    <cellStyle name="Normal_Финансов отчет" xfId="250"/>
    <cellStyle name="Note" xfId="251"/>
    <cellStyle name="Note 10" xfId="252"/>
    <cellStyle name="Note 10 2" xfId="253"/>
    <cellStyle name="Note 11" xfId="254"/>
    <cellStyle name="Note 11 2" xfId="255"/>
    <cellStyle name="Note 12" xfId="256"/>
    <cellStyle name="Note 12 2" xfId="257"/>
    <cellStyle name="Note 13" xfId="258"/>
    <cellStyle name="Note 13 2" xfId="259"/>
    <cellStyle name="Note 14" xfId="260"/>
    <cellStyle name="Note 14 2" xfId="261"/>
    <cellStyle name="Note 15" xfId="262"/>
    <cellStyle name="Note 15 2" xfId="263"/>
    <cellStyle name="Note 16 2" xfId="264"/>
    <cellStyle name="Note 17 2" xfId="265"/>
    <cellStyle name="Note 2" xfId="266"/>
    <cellStyle name="Note 2 10" xfId="267"/>
    <cellStyle name="Note 2 10 2" xfId="268"/>
    <cellStyle name="Note 2 11" xfId="269"/>
    <cellStyle name="Note 2 11 2" xfId="270"/>
    <cellStyle name="Note 2 12" xfId="271"/>
    <cellStyle name="Note 2 2" xfId="272"/>
    <cellStyle name="Note 2 2 2" xfId="273"/>
    <cellStyle name="Note 2 3" xfId="274"/>
    <cellStyle name="Note 2 3 2" xfId="275"/>
    <cellStyle name="Note 2 4" xfId="276"/>
    <cellStyle name="Note 2 4 2" xfId="277"/>
    <cellStyle name="Note 2 5" xfId="278"/>
    <cellStyle name="Note 2 5 2" xfId="279"/>
    <cellStyle name="Note 2 6" xfId="280"/>
    <cellStyle name="Note 2 6 2" xfId="281"/>
    <cellStyle name="Note 2 7" xfId="282"/>
    <cellStyle name="Note 2 7 2" xfId="283"/>
    <cellStyle name="Note 2 8" xfId="284"/>
    <cellStyle name="Note 2 8 2" xfId="285"/>
    <cellStyle name="Note 2 9" xfId="286"/>
    <cellStyle name="Note 2 9 2" xfId="287"/>
    <cellStyle name="Note 3" xfId="288"/>
    <cellStyle name="Note 3 2" xfId="289"/>
    <cellStyle name="Note 4" xfId="290"/>
    <cellStyle name="Note 4 10" xfId="291"/>
    <cellStyle name="Note 4 2" xfId="292"/>
    <cellStyle name="Note 4 2 2" xfId="293"/>
    <cellStyle name="Note 4 3" xfId="294"/>
    <cellStyle name="Note 4 3 2" xfId="295"/>
    <cellStyle name="Note 4 4" xfId="296"/>
    <cellStyle name="Note 4 4 2" xfId="297"/>
    <cellStyle name="Note 4 5" xfId="298"/>
    <cellStyle name="Note 4 5 2" xfId="299"/>
    <cellStyle name="Note 4 6" xfId="300"/>
    <cellStyle name="Note 4 6 2" xfId="301"/>
    <cellStyle name="Note 4 7" xfId="302"/>
    <cellStyle name="Note 4 7 2" xfId="303"/>
    <cellStyle name="Note 4 8" xfId="304"/>
    <cellStyle name="Note 4 8 2" xfId="305"/>
    <cellStyle name="Note 4 9" xfId="306"/>
    <cellStyle name="Note 4 9 2" xfId="307"/>
    <cellStyle name="Note 5" xfId="308"/>
    <cellStyle name="Note 5 10" xfId="309"/>
    <cellStyle name="Note 5 2" xfId="310"/>
    <cellStyle name="Note 5 2 2" xfId="311"/>
    <cellStyle name="Note 5 3" xfId="312"/>
    <cellStyle name="Note 5 3 2" xfId="313"/>
    <cellStyle name="Note 5 4" xfId="314"/>
    <cellStyle name="Note 5 4 2" xfId="315"/>
    <cellStyle name="Note 5 5" xfId="316"/>
    <cellStyle name="Note 5 5 2" xfId="317"/>
    <cellStyle name="Note 5 6" xfId="318"/>
    <cellStyle name="Note 5 6 2" xfId="319"/>
    <cellStyle name="Note 5 7" xfId="320"/>
    <cellStyle name="Note 5 7 2" xfId="321"/>
    <cellStyle name="Note 5 8" xfId="322"/>
    <cellStyle name="Note 5 8 2" xfId="323"/>
    <cellStyle name="Note 5 9" xfId="324"/>
    <cellStyle name="Note 5 9 2" xfId="325"/>
    <cellStyle name="Note 6" xfId="326"/>
    <cellStyle name="Note 6 2" xfId="327"/>
    <cellStyle name="Note 6 2 2" xfId="328"/>
    <cellStyle name="Note 6 3" xfId="329"/>
    <cellStyle name="Note 6 3 2" xfId="330"/>
    <cellStyle name="Note 6 4" xfId="331"/>
    <cellStyle name="Note 6 4 2" xfId="332"/>
    <cellStyle name="Note 6 5" xfId="333"/>
    <cellStyle name="Note 6 5 2" xfId="334"/>
    <cellStyle name="Note 6 6" xfId="335"/>
    <cellStyle name="Note 6 6 2" xfId="336"/>
    <cellStyle name="Note 6 7" xfId="337"/>
    <cellStyle name="Note 6 7 2" xfId="338"/>
    <cellStyle name="Note 6 8" xfId="339"/>
    <cellStyle name="Note 6 8 2" xfId="340"/>
    <cellStyle name="Note 6 9" xfId="341"/>
    <cellStyle name="Note 7" xfId="342"/>
    <cellStyle name="Note 7 2" xfId="343"/>
    <cellStyle name="Note 7 2 2" xfId="344"/>
    <cellStyle name="Note 7 3" xfId="345"/>
    <cellStyle name="Note 7 3 2" xfId="346"/>
    <cellStyle name="Note 7 4" xfId="347"/>
    <cellStyle name="Note 7 4 2" xfId="348"/>
    <cellStyle name="Note 7 5" xfId="349"/>
    <cellStyle name="Note 7 5 2" xfId="350"/>
    <cellStyle name="Note 7 6" xfId="351"/>
    <cellStyle name="Note 7 6 2" xfId="352"/>
    <cellStyle name="Note 7 7" xfId="353"/>
    <cellStyle name="Note 7 7 2" xfId="354"/>
    <cellStyle name="Note 7 8" xfId="355"/>
    <cellStyle name="Note 7 8 2" xfId="356"/>
    <cellStyle name="Note 7 9" xfId="357"/>
    <cellStyle name="Note 8" xfId="358"/>
    <cellStyle name="Note 8 2" xfId="359"/>
    <cellStyle name="Note 8 2 2" xfId="360"/>
    <cellStyle name="Note 8 3" xfId="361"/>
    <cellStyle name="Note 8 3 2" xfId="362"/>
    <cellStyle name="Note 8 4" xfId="363"/>
    <cellStyle name="Note 8 4 2" xfId="364"/>
    <cellStyle name="Note 8 5" xfId="365"/>
    <cellStyle name="Note 8 5 2" xfId="366"/>
    <cellStyle name="Note 8 6" xfId="367"/>
    <cellStyle name="Note 8 6 2" xfId="368"/>
    <cellStyle name="Note 8 7" xfId="369"/>
    <cellStyle name="Note 8 7 2" xfId="370"/>
    <cellStyle name="Note 8 8" xfId="371"/>
    <cellStyle name="Note 8 8 2" xfId="372"/>
    <cellStyle name="Note 8 9" xfId="373"/>
    <cellStyle name="Note 9" xfId="374"/>
    <cellStyle name="Note 9 2" xfId="375"/>
    <cellStyle name="Output" xfId="376"/>
    <cellStyle name="Percent" xfId="377"/>
    <cellStyle name="Percent 10" xfId="378"/>
    <cellStyle name="Percent 10 2" xfId="379"/>
    <cellStyle name="Percent 11" xfId="380"/>
    <cellStyle name="Percent 11 2" xfId="381"/>
    <cellStyle name="Percent 12" xfId="382"/>
    <cellStyle name="Percent 12 2" xfId="383"/>
    <cellStyle name="Percent 13" xfId="384"/>
    <cellStyle name="Percent 13 2" xfId="385"/>
    <cellStyle name="Percent 14" xfId="386"/>
    <cellStyle name="Percent 14 2" xfId="387"/>
    <cellStyle name="Percent 2" xfId="388"/>
    <cellStyle name="Percent 2 10" xfId="389"/>
    <cellStyle name="Percent 2 10 2" xfId="390"/>
    <cellStyle name="Percent 2 11" xfId="391"/>
    <cellStyle name="Percent 2 11 2" xfId="392"/>
    <cellStyle name="Percent 2 2" xfId="393"/>
    <cellStyle name="Percent 2 2 2" xfId="394"/>
    <cellStyle name="Percent 2 3" xfId="395"/>
    <cellStyle name="Percent 2 3 2" xfId="396"/>
    <cellStyle name="Percent 2 4" xfId="397"/>
    <cellStyle name="Percent 2 4 2" xfId="398"/>
    <cellStyle name="Percent 2 5" xfId="399"/>
    <cellStyle name="Percent 2 5 2" xfId="400"/>
    <cellStyle name="Percent 2 6" xfId="401"/>
    <cellStyle name="Percent 2 6 2" xfId="402"/>
    <cellStyle name="Percent 2 7" xfId="403"/>
    <cellStyle name="Percent 2 7 2" xfId="404"/>
    <cellStyle name="Percent 2 8" xfId="405"/>
    <cellStyle name="Percent 2 8 2" xfId="406"/>
    <cellStyle name="Percent 2 9" xfId="407"/>
    <cellStyle name="Percent 2 9 2" xfId="408"/>
    <cellStyle name="Percent 3" xfId="409"/>
    <cellStyle name="Percent 3 2" xfId="410"/>
    <cellStyle name="Percent 4" xfId="411"/>
    <cellStyle name="Percent 4 10" xfId="412"/>
    <cellStyle name="Percent 4 2" xfId="413"/>
    <cellStyle name="Percent 4 2 2" xfId="414"/>
    <cellStyle name="Percent 4 3" xfId="415"/>
    <cellStyle name="Percent 4 3 2" xfId="416"/>
    <cellStyle name="Percent 4 4" xfId="417"/>
    <cellStyle name="Percent 4 4 2" xfId="418"/>
    <cellStyle name="Percent 4 5" xfId="419"/>
    <cellStyle name="Percent 4 5 2" xfId="420"/>
    <cellStyle name="Percent 4 6" xfId="421"/>
    <cellStyle name="Percent 4 6 2" xfId="422"/>
    <cellStyle name="Percent 4 7" xfId="423"/>
    <cellStyle name="Percent 4 7 2" xfId="424"/>
    <cellStyle name="Percent 4 8" xfId="425"/>
    <cellStyle name="Percent 4 8 2" xfId="426"/>
    <cellStyle name="Percent 4 9" xfId="427"/>
    <cellStyle name="Percent 4 9 2" xfId="428"/>
    <cellStyle name="Percent 5" xfId="429"/>
    <cellStyle name="Percent 5 2" xfId="430"/>
    <cellStyle name="Percent 5 2 2" xfId="431"/>
    <cellStyle name="Percent 5 3" xfId="432"/>
    <cellStyle name="Percent 5 3 2" xfId="433"/>
    <cellStyle name="Percent 5 4" xfId="434"/>
    <cellStyle name="Percent 5 4 2" xfId="435"/>
    <cellStyle name="Percent 5 5" xfId="436"/>
    <cellStyle name="Percent 5 5 2" xfId="437"/>
    <cellStyle name="Percent 5 6" xfId="438"/>
    <cellStyle name="Percent 5 6 2" xfId="439"/>
    <cellStyle name="Percent 5 7" xfId="440"/>
    <cellStyle name="Percent 5 7 2" xfId="441"/>
    <cellStyle name="Percent 5 8" xfId="442"/>
    <cellStyle name="Percent 5 8 2" xfId="443"/>
    <cellStyle name="Percent 5 9" xfId="444"/>
    <cellStyle name="Percent 6" xfId="445"/>
    <cellStyle name="Percent 6 2" xfId="446"/>
    <cellStyle name="Percent 6 2 2" xfId="447"/>
    <cellStyle name="Percent 6 3" xfId="448"/>
    <cellStyle name="Percent 6 3 2" xfId="449"/>
    <cellStyle name="Percent 6 4" xfId="450"/>
    <cellStyle name="Percent 6 4 2" xfId="451"/>
    <cellStyle name="Percent 6 5" xfId="452"/>
    <cellStyle name="Percent 6 5 2" xfId="453"/>
    <cellStyle name="Percent 6 6" xfId="454"/>
    <cellStyle name="Percent 6 6 2" xfId="455"/>
    <cellStyle name="Percent 6 7" xfId="456"/>
    <cellStyle name="Percent 6 7 2" xfId="457"/>
    <cellStyle name="Percent 6 8" xfId="458"/>
    <cellStyle name="Percent 6 8 2" xfId="459"/>
    <cellStyle name="Percent 6 9" xfId="460"/>
    <cellStyle name="Percent 7" xfId="461"/>
    <cellStyle name="Percent 7 2" xfId="462"/>
    <cellStyle name="Percent 7 2 2" xfId="463"/>
    <cellStyle name="Percent 7 3" xfId="464"/>
    <cellStyle name="Percent 7 3 2" xfId="465"/>
    <cellStyle name="Percent 7 4" xfId="466"/>
    <cellStyle name="Percent 7 4 2" xfId="467"/>
    <cellStyle name="Percent 7 5" xfId="468"/>
    <cellStyle name="Percent 7 5 2" xfId="469"/>
    <cellStyle name="Percent 7 6" xfId="470"/>
    <cellStyle name="Percent 7 6 2" xfId="471"/>
    <cellStyle name="Percent 7 7" xfId="472"/>
    <cellStyle name="Percent 7 7 2" xfId="473"/>
    <cellStyle name="Percent 7 8" xfId="474"/>
    <cellStyle name="Percent 7 8 2" xfId="475"/>
    <cellStyle name="Percent 7 9" xfId="476"/>
    <cellStyle name="Percent 8" xfId="477"/>
    <cellStyle name="Percent 8 2" xfId="478"/>
    <cellStyle name="Percent 9" xfId="479"/>
    <cellStyle name="Percent 9 2" xfId="480"/>
    <cellStyle name="Title" xfId="481"/>
    <cellStyle name="Total" xfId="482"/>
    <cellStyle name="Warning Text" xfId="483"/>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B12" sqref="B1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44104</v>
      </c>
    </row>
    <row r="2" spans="1:27" ht="15.75">
      <c r="A2" s="687" t="s">
        <v>964</v>
      </c>
      <c r="B2" s="682"/>
      <c r="Z2" s="698">
        <v>2</v>
      </c>
      <c r="AA2" s="699">
        <f>IF(ISBLANK(_pdeReportingDate),"",_pdeReportingDate)</f>
        <v>44126</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44104</v>
      </c>
    </row>
    <row r="11" spans="1:2" ht="15.75">
      <c r="A11" s="7" t="s">
        <v>977</v>
      </c>
      <c r="B11" s="578">
        <v>44126</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996</v>
      </c>
    </row>
    <row r="18" spans="1:2" ht="15.75">
      <c r="A18" s="7" t="s">
        <v>919</v>
      </c>
      <c r="B18" s="577"/>
    </row>
    <row r="19" spans="1:2" ht="15.75">
      <c r="A19" s="7" t="s">
        <v>4</v>
      </c>
      <c r="B19" s="577" t="s">
        <v>1011</v>
      </c>
    </row>
    <row r="20" spans="1:2" ht="15.75">
      <c r="A20" s="7" t="s">
        <v>5</v>
      </c>
      <c r="B20" s="577" t="s">
        <v>1011</v>
      </c>
    </row>
    <row r="21" spans="1:2" ht="15.75">
      <c r="A21" s="10" t="s">
        <v>6</v>
      </c>
      <c r="B21" s="579" t="s">
        <v>991</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997</v>
      </c>
    </row>
    <row r="27" spans="1:2" ht="15.75">
      <c r="A27" s="10" t="s">
        <v>971</v>
      </c>
      <c r="B27" s="579" t="s">
        <v>998</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30.09.2020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1604</v>
      </c>
      <c r="D6" s="675">
        <f aca="true" t="shared" si="0" ref="D6:D15">C6-E6</f>
        <v>0</v>
      </c>
      <c r="E6" s="674">
        <f>'1-Баланс'!G95</f>
        <v>1604</v>
      </c>
      <c r="F6" s="668" t="s">
        <v>947</v>
      </c>
      <c r="G6" s="676" t="s">
        <v>984</v>
      </c>
    </row>
    <row r="7" spans="1:7" ht="18.75" customHeight="1">
      <c r="A7" s="676" t="s">
        <v>984</v>
      </c>
      <c r="B7" s="667" t="s">
        <v>945</v>
      </c>
      <c r="C7" s="674">
        <f>'1-Баланс'!G37</f>
        <v>1601</v>
      </c>
      <c r="D7" s="675">
        <f t="shared" si="0"/>
        <v>-414</v>
      </c>
      <c r="E7" s="674">
        <f>'1-Баланс'!G18</f>
        <v>2015</v>
      </c>
      <c r="F7" s="668" t="s">
        <v>455</v>
      </c>
      <c r="G7" s="676" t="s">
        <v>984</v>
      </c>
    </row>
    <row r="8" spans="1:7" ht="18.75" customHeight="1">
      <c r="A8" s="676" t="s">
        <v>984</v>
      </c>
      <c r="B8" s="667" t="s">
        <v>943</v>
      </c>
      <c r="C8" s="674">
        <f>ABS('1-Баланс'!G32)-ABS('1-Баланс'!G33)</f>
        <v>-33</v>
      </c>
      <c r="D8" s="675">
        <f t="shared" si="0"/>
        <v>0</v>
      </c>
      <c r="E8" s="674">
        <f>ABS('2-Отчет за доходите'!C44)-ABS('2-Отчет за доходите'!G44)</f>
        <v>-33</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10</v>
      </c>
      <c r="D10" s="675">
        <f t="shared" si="0"/>
        <v>0</v>
      </c>
      <c r="E10" s="674">
        <f>'3-Отчет за паричния поток'!C46</f>
        <v>10</v>
      </c>
      <c r="F10" s="668" t="s">
        <v>951</v>
      </c>
      <c r="G10" s="677" t="s">
        <v>985</v>
      </c>
    </row>
    <row r="11" spans="1:7" ht="18.75" customHeight="1">
      <c r="A11" s="676" t="s">
        <v>984</v>
      </c>
      <c r="B11" s="667" t="s">
        <v>945</v>
      </c>
      <c r="C11" s="674">
        <f>'1-Баланс'!G37</f>
        <v>1601</v>
      </c>
      <c r="D11" s="675">
        <f t="shared" si="0"/>
        <v>0</v>
      </c>
      <c r="E11" s="674">
        <f>'4-Отчет за собствения капитал'!L34</f>
        <v>1601</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-219</v>
      </c>
      <c r="E15" s="674">
        <f>'Справка 5'!C148+'Справка 5'!C78</f>
        <v>219</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-0.02061211742660837</v>
      </c>
    </row>
    <row r="5" spans="1:4" ht="31.5">
      <c r="A5" s="592">
        <v>3</v>
      </c>
      <c r="B5" s="590" t="s">
        <v>889</v>
      </c>
      <c r="C5" s="591" t="s">
        <v>890</v>
      </c>
      <c r="D5" s="642">
        <f>(ABS('1-Баланс'!G32)-ABS('1-Баланс'!G33))/('1-Баланс'!G56+'1-Баланс'!G79)</f>
        <v>-11</v>
      </c>
    </row>
    <row r="6" spans="1:4" ht="31.5">
      <c r="A6" s="592">
        <v>4</v>
      </c>
      <c r="B6" s="590" t="s">
        <v>912</v>
      </c>
      <c r="C6" s="591" t="s">
        <v>891</v>
      </c>
      <c r="D6" s="642">
        <f>(ABS('1-Баланс'!G32)-ABS('1-Баланс'!G33))/('1-Баланс'!C95)</f>
        <v>-0.02057356608478803</v>
      </c>
    </row>
    <row r="7" spans="1:4" ht="24" customHeight="1">
      <c r="A7" s="645" t="s">
        <v>892</v>
      </c>
      <c r="B7" s="643"/>
      <c r="C7" s="643"/>
      <c r="D7" s="644"/>
    </row>
    <row r="8" spans="1:4" ht="31.5">
      <c r="A8" s="592">
        <v>5</v>
      </c>
      <c r="B8" s="590" t="s">
        <v>893</v>
      </c>
      <c r="C8" s="591" t="s">
        <v>894</v>
      </c>
      <c r="D8" s="641">
        <f>'2-Отчет за доходите'!G36/'2-Отчет за доходите'!C36</f>
        <v>0.65625</v>
      </c>
    </row>
    <row r="9" spans="1:4" ht="24" customHeight="1">
      <c r="A9" s="645" t="s">
        <v>895</v>
      </c>
      <c r="B9" s="643"/>
      <c r="C9" s="643"/>
      <c r="D9" s="644"/>
    </row>
    <row r="10" spans="1:4" ht="31.5">
      <c r="A10" s="592">
        <v>6</v>
      </c>
      <c r="B10" s="590" t="s">
        <v>896</v>
      </c>
      <c r="C10" s="591" t="s">
        <v>897</v>
      </c>
      <c r="D10" s="641">
        <f>'1-Баланс'!C94/'1-Баланс'!G79</f>
        <v>534.3333333333334</v>
      </c>
    </row>
    <row r="11" spans="1:4" ht="63">
      <c r="A11" s="592">
        <v>7</v>
      </c>
      <c r="B11" s="590" t="s">
        <v>898</v>
      </c>
      <c r="C11" s="591" t="s">
        <v>966</v>
      </c>
      <c r="D11" s="641">
        <f>('1-Баланс'!C76+'1-Баланс'!C85+'1-Баланс'!C92)/'1-Баланс'!G79</f>
        <v>533.6666666666666</v>
      </c>
    </row>
    <row r="12" spans="1:4" ht="47.25">
      <c r="A12" s="592">
        <v>8</v>
      </c>
      <c r="B12" s="590" t="s">
        <v>899</v>
      </c>
      <c r="C12" s="591" t="s">
        <v>967</v>
      </c>
      <c r="D12" s="641">
        <f>('1-Баланс'!C85+'1-Баланс'!C92)/'1-Баланс'!G79</f>
        <v>530</v>
      </c>
    </row>
    <row r="13" spans="1:4" ht="31.5">
      <c r="A13" s="592">
        <v>9</v>
      </c>
      <c r="B13" s="590" t="s">
        <v>900</v>
      </c>
      <c r="C13" s="591" t="s">
        <v>901</v>
      </c>
      <c r="D13" s="641">
        <f>'1-Баланс'!C92/'1-Баланс'!G79</f>
        <v>3.3333333333333335</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0.0018738288569643971</v>
      </c>
    </row>
    <row r="20" spans="1:4" ht="31.5">
      <c r="A20" s="592">
        <v>14</v>
      </c>
      <c r="B20" s="590" t="s">
        <v>907</v>
      </c>
      <c r="C20" s="591" t="s">
        <v>908</v>
      </c>
      <c r="D20" s="641">
        <f>D6/D5</f>
        <v>0.0018703241895261845</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0.015873015873015872</v>
      </c>
    </row>
    <row r="24" spans="1:4" ht="31.5">
      <c r="A24" s="592">
        <v>18</v>
      </c>
      <c r="B24" s="590" t="s">
        <v>982</v>
      </c>
      <c r="C24" s="591" t="s">
        <v>983</v>
      </c>
      <c r="D24" s="647">
        <f>('1-Баланс'!G56+'1-Баланс'!G79)/(D21+'2-Отчет за доходите'!C14)</f>
        <v>3</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44104</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44104</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44104</v>
      </c>
      <c r="D5" s="105" t="s">
        <v>31</v>
      </c>
      <c r="E5" s="105">
        <v>1</v>
      </c>
      <c r="F5" s="105" t="s">
        <v>30</v>
      </c>
      <c r="G5" s="105" t="s">
        <v>819</v>
      </c>
      <c r="H5" s="105">
        <f>'1-Баланс'!C14</f>
        <v>1</v>
      </c>
    </row>
    <row r="6" spans="1:8" ht="15.75">
      <c r="A6" s="105" t="str">
        <f t="shared" si="0"/>
        <v>НИД Индустриален Фонд АД</v>
      </c>
      <c r="B6" s="105" t="str">
        <f t="shared" si="1"/>
        <v>121247332</v>
      </c>
      <c r="C6" s="581">
        <f t="shared" si="2"/>
        <v>44104</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44104</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44104</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44104</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44104</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44104</v>
      </c>
      <c r="D11" s="105" t="s">
        <v>53</v>
      </c>
      <c r="E11" s="105">
        <v>1</v>
      </c>
      <c r="F11" s="105" t="s">
        <v>21</v>
      </c>
      <c r="G11" s="105" t="s">
        <v>819</v>
      </c>
      <c r="H11" s="105">
        <f>'1-Баланс'!C20</f>
        <v>1</v>
      </c>
    </row>
    <row r="12" spans="1:8" ht="15.75">
      <c r="A12" s="105" t="str">
        <f t="shared" si="0"/>
        <v>НИД Индустриален Фонд АД</v>
      </c>
      <c r="B12" s="105" t="str">
        <f t="shared" si="1"/>
        <v>121247332</v>
      </c>
      <c r="C12" s="581">
        <f t="shared" si="2"/>
        <v>44104</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44104</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44104</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44104</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44104</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44104</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44104</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44104</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44104</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44104</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44104</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44104</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44104</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44104</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44104</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44104</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44104</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44104</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44104</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44104</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44104</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44104</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44104</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44104</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44104</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44104</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44104</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44104</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44104</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44104</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44104</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44104</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44104</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44104</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44104</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44104</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44104</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44104</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44104</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44104</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44104</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44104</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44104</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44104</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44104</v>
      </c>
      <c r="D56" s="105" t="s">
        <v>229</v>
      </c>
      <c r="E56" s="105">
        <v>1</v>
      </c>
      <c r="F56" s="105" t="s">
        <v>228</v>
      </c>
      <c r="G56" s="105" t="s">
        <v>819</v>
      </c>
      <c r="H56" s="105">
        <f>'1-Баланс'!C75</f>
        <v>11</v>
      </c>
    </row>
    <row r="57" spans="1:8" ht="15.75">
      <c r="A57" s="105" t="str">
        <f t="shared" si="3"/>
        <v>НИД Индустриален Фонд АД</v>
      </c>
      <c r="B57" s="105" t="str">
        <f t="shared" si="4"/>
        <v>121247332</v>
      </c>
      <c r="C57" s="581">
        <f t="shared" si="5"/>
        <v>44104</v>
      </c>
      <c r="D57" s="105" t="s">
        <v>232</v>
      </c>
      <c r="E57" s="105">
        <v>1</v>
      </c>
      <c r="F57" s="105" t="s">
        <v>203</v>
      </c>
      <c r="G57" s="105" t="s">
        <v>819</v>
      </c>
      <c r="H57" s="105">
        <f>'1-Баланс'!C76</f>
        <v>11</v>
      </c>
    </row>
    <row r="58" spans="1:8" ht="15.75">
      <c r="A58" s="105" t="str">
        <f t="shared" si="3"/>
        <v>НИД Индустриален Фонд АД</v>
      </c>
      <c r="B58" s="105" t="str">
        <f t="shared" si="4"/>
        <v>121247332</v>
      </c>
      <c r="C58" s="581">
        <f t="shared" si="5"/>
        <v>44104</v>
      </c>
      <c r="D58" s="105" t="s">
        <v>238</v>
      </c>
      <c r="E58" s="105">
        <v>1</v>
      </c>
      <c r="F58" s="105" t="s">
        <v>237</v>
      </c>
      <c r="G58" s="105" t="s">
        <v>819</v>
      </c>
      <c r="H58" s="105">
        <f>'1-Баланс'!C79</f>
        <v>1361</v>
      </c>
    </row>
    <row r="59" spans="1:8" ht="15.75">
      <c r="A59" s="105" t="str">
        <f t="shared" si="3"/>
        <v>НИД Индустриален Фонд АД</v>
      </c>
      <c r="B59" s="105" t="str">
        <f t="shared" si="4"/>
        <v>121247332</v>
      </c>
      <c r="C59" s="581">
        <f t="shared" si="5"/>
        <v>44104</v>
      </c>
      <c r="D59" s="105" t="s">
        <v>240</v>
      </c>
      <c r="E59" s="105">
        <v>1</v>
      </c>
      <c r="F59" s="105" t="s">
        <v>239</v>
      </c>
      <c r="G59" s="105" t="s">
        <v>819</v>
      </c>
      <c r="H59" s="105">
        <f>'1-Баланс'!C80</f>
        <v>1361</v>
      </c>
    </row>
    <row r="60" spans="1:8" ht="15.75">
      <c r="A60" s="105" t="str">
        <f t="shared" si="3"/>
        <v>НИД Индустриален Фонд АД</v>
      </c>
      <c r="B60" s="105" t="str">
        <f t="shared" si="4"/>
        <v>121247332</v>
      </c>
      <c r="C60" s="581">
        <f t="shared" si="5"/>
        <v>44104</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44104</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44104</v>
      </c>
      <c r="D62" s="105" t="s">
        <v>247</v>
      </c>
      <c r="E62" s="105">
        <v>1</v>
      </c>
      <c r="F62" s="105" t="s">
        <v>246</v>
      </c>
      <c r="G62" s="105" t="s">
        <v>819</v>
      </c>
      <c r="H62" s="105">
        <f>'1-Баланс'!C83</f>
        <v>219</v>
      </c>
    </row>
    <row r="63" spans="1:8" ht="15.75">
      <c r="A63" s="105" t="str">
        <f t="shared" si="3"/>
        <v>НИД Индустриален Фонд АД</v>
      </c>
      <c r="B63" s="105" t="str">
        <f t="shared" si="4"/>
        <v>121247332</v>
      </c>
      <c r="C63" s="581">
        <f t="shared" si="5"/>
        <v>44104</v>
      </c>
      <c r="D63" s="105" t="s">
        <v>248</v>
      </c>
      <c r="E63" s="105">
        <v>1</v>
      </c>
      <c r="F63" s="105" t="s">
        <v>133</v>
      </c>
      <c r="G63" s="105" t="s">
        <v>819</v>
      </c>
      <c r="H63" s="105">
        <f>'1-Баланс'!C84</f>
        <v>0</v>
      </c>
    </row>
    <row r="64" spans="1:8" ht="15.75">
      <c r="A64" s="105" t="str">
        <f t="shared" si="3"/>
        <v>НИД Индустриален Фонд АД</v>
      </c>
      <c r="B64" s="105" t="str">
        <f t="shared" si="4"/>
        <v>121247332</v>
      </c>
      <c r="C64" s="581">
        <f t="shared" si="5"/>
        <v>44104</v>
      </c>
      <c r="D64" s="105" t="s">
        <v>250</v>
      </c>
      <c r="E64" s="105">
        <v>1</v>
      </c>
      <c r="F64" s="105" t="s">
        <v>236</v>
      </c>
      <c r="G64" s="105" t="s">
        <v>819</v>
      </c>
      <c r="H64" s="105">
        <f>'1-Баланс'!C85</f>
        <v>1580</v>
      </c>
    </row>
    <row r="65" spans="1:8" ht="15.75">
      <c r="A65" s="105" t="str">
        <f t="shared" si="3"/>
        <v>НИД Индустриален Фонд АД</v>
      </c>
      <c r="B65" s="105" t="str">
        <f t="shared" si="4"/>
        <v>121247332</v>
      </c>
      <c r="C65" s="581">
        <f t="shared" si="5"/>
        <v>44104</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44104</v>
      </c>
      <c r="D66" s="105" t="s">
        <v>255</v>
      </c>
      <c r="E66" s="105">
        <v>1</v>
      </c>
      <c r="F66" s="105" t="s">
        <v>254</v>
      </c>
      <c r="G66" s="105" t="s">
        <v>819</v>
      </c>
      <c r="H66" s="105">
        <f>'1-Баланс'!C89</f>
        <v>10</v>
      </c>
    </row>
    <row r="67" spans="1:8" ht="15.75">
      <c r="A67" s="105" t="str">
        <f aca="true" t="shared" si="6" ref="A67:A98">pdeName</f>
        <v>НИД Индустриален Фонд АД</v>
      </c>
      <c r="B67" s="105" t="str">
        <f aca="true" t="shared" si="7" ref="B67:B98">pdeBulstat</f>
        <v>121247332</v>
      </c>
      <c r="C67" s="581">
        <f aca="true" t="shared" si="8" ref="C67:C98">endDate</f>
        <v>44104</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44104</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44104</v>
      </c>
      <c r="D69" s="105" t="s">
        <v>260</v>
      </c>
      <c r="E69" s="105">
        <v>1</v>
      </c>
      <c r="F69" s="105" t="s">
        <v>251</v>
      </c>
      <c r="G69" s="105" t="s">
        <v>819</v>
      </c>
      <c r="H69" s="105">
        <f>'1-Баланс'!C92</f>
        <v>10</v>
      </c>
    </row>
    <row r="70" spans="1:8" ht="15.75">
      <c r="A70" s="105" t="str">
        <f t="shared" si="6"/>
        <v>НИД Индустриален Фонд АД</v>
      </c>
      <c r="B70" s="105" t="str">
        <f t="shared" si="7"/>
        <v>121247332</v>
      </c>
      <c r="C70" s="581">
        <f t="shared" si="8"/>
        <v>44104</v>
      </c>
      <c r="D70" s="105" t="s">
        <v>262</v>
      </c>
      <c r="E70" s="105">
        <v>1</v>
      </c>
      <c r="F70" s="105" t="s">
        <v>261</v>
      </c>
      <c r="G70" s="105" t="s">
        <v>819</v>
      </c>
      <c r="H70" s="105">
        <f>'1-Баланс'!C93</f>
        <v>2</v>
      </c>
    </row>
    <row r="71" spans="1:8" ht="15.75">
      <c r="A71" s="105" t="str">
        <f t="shared" si="6"/>
        <v>НИД Индустриален Фонд АД</v>
      </c>
      <c r="B71" s="105" t="str">
        <f t="shared" si="7"/>
        <v>121247332</v>
      </c>
      <c r="C71" s="581">
        <f t="shared" si="8"/>
        <v>44104</v>
      </c>
      <c r="D71" s="105" t="s">
        <v>264</v>
      </c>
      <c r="E71" s="105">
        <v>1</v>
      </c>
      <c r="F71" s="105" t="s">
        <v>173</v>
      </c>
      <c r="G71" s="105" t="s">
        <v>819</v>
      </c>
      <c r="H71" s="105">
        <f>'1-Баланс'!C94</f>
        <v>1603</v>
      </c>
    </row>
    <row r="72" spans="1:8" ht="15.75">
      <c r="A72" s="105" t="str">
        <f t="shared" si="6"/>
        <v>НИД Индустриален Фонд АД</v>
      </c>
      <c r="B72" s="105" t="str">
        <f t="shared" si="7"/>
        <v>121247332</v>
      </c>
      <c r="C72" s="581">
        <f t="shared" si="8"/>
        <v>44104</v>
      </c>
      <c r="D72" s="105" t="s">
        <v>266</v>
      </c>
      <c r="E72" s="105">
        <v>1</v>
      </c>
      <c r="F72" s="105" t="s">
        <v>265</v>
      </c>
      <c r="G72" s="105" t="s">
        <v>819</v>
      </c>
      <c r="H72" s="105">
        <f>'1-Баланс'!C95</f>
        <v>1604</v>
      </c>
    </row>
    <row r="73" spans="1:8" ht="15.75">
      <c r="A73" s="105" t="str">
        <f t="shared" si="6"/>
        <v>НИД Индустриален Фонд АД</v>
      </c>
      <c r="B73" s="105" t="str">
        <f t="shared" si="7"/>
        <v>121247332</v>
      </c>
      <c r="C73" s="581">
        <f t="shared" si="8"/>
        <v>44104</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44104</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44104</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44104</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44104</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44104</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44104</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44104</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44104</v>
      </c>
      <c r="D81" s="105" t="s">
        <v>59</v>
      </c>
      <c r="E81" s="105">
        <v>1</v>
      </c>
      <c r="F81" s="105" t="s">
        <v>58</v>
      </c>
      <c r="G81" s="105" t="s">
        <v>855</v>
      </c>
      <c r="H81" s="105">
        <f>'1-Баланс'!G21</f>
        <v>-76</v>
      </c>
    </row>
    <row r="82" spans="1:8" ht="15.75">
      <c r="A82" s="105" t="str">
        <f t="shared" si="6"/>
        <v>НИД Индустриален Фонд АД</v>
      </c>
      <c r="B82" s="105" t="str">
        <f t="shared" si="7"/>
        <v>121247332</v>
      </c>
      <c r="C82" s="581">
        <f t="shared" si="8"/>
        <v>44104</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44104</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44104</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44104</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44104</v>
      </c>
      <c r="D86" s="105" t="s">
        <v>78</v>
      </c>
      <c r="E86" s="105">
        <v>1</v>
      </c>
      <c r="F86" s="105" t="s">
        <v>51</v>
      </c>
      <c r="G86" s="105" t="s">
        <v>855</v>
      </c>
      <c r="H86" s="105">
        <f>'1-Баланс'!G26</f>
        <v>167</v>
      </c>
    </row>
    <row r="87" spans="1:8" ht="15.75">
      <c r="A87" s="105" t="str">
        <f t="shared" si="6"/>
        <v>НИД Индустриален Фонд АД</v>
      </c>
      <c r="B87" s="105" t="str">
        <f t="shared" si="7"/>
        <v>121247332</v>
      </c>
      <c r="C87" s="581">
        <f t="shared" si="8"/>
        <v>44104</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44104</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44104</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44104</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44104</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44104</v>
      </c>
      <c r="D92" s="105" t="s">
        <v>102</v>
      </c>
      <c r="E92" s="105">
        <v>1</v>
      </c>
      <c r="F92" s="105" t="s">
        <v>101</v>
      </c>
      <c r="G92" s="105" t="s">
        <v>855</v>
      </c>
      <c r="H92" s="105">
        <f>'1-Баланс'!G33</f>
        <v>-33</v>
      </c>
    </row>
    <row r="93" spans="1:8" ht="15.75">
      <c r="A93" s="105" t="str">
        <f t="shared" si="6"/>
        <v>НИД Индустриален Фонд АД</v>
      </c>
      <c r="B93" s="105" t="str">
        <f t="shared" si="7"/>
        <v>121247332</v>
      </c>
      <c r="C93" s="581">
        <f t="shared" si="8"/>
        <v>44104</v>
      </c>
      <c r="D93" s="105" t="s">
        <v>105</v>
      </c>
      <c r="E93" s="105">
        <v>1</v>
      </c>
      <c r="F93" s="105" t="s">
        <v>81</v>
      </c>
      <c r="G93" s="105" t="s">
        <v>855</v>
      </c>
      <c r="H93" s="105">
        <f>'1-Баланс'!G34</f>
        <v>-581</v>
      </c>
    </row>
    <row r="94" spans="1:8" ht="15.75">
      <c r="A94" s="105" t="str">
        <f t="shared" si="6"/>
        <v>НИД Индустриален Фонд АД</v>
      </c>
      <c r="B94" s="105" t="str">
        <f t="shared" si="7"/>
        <v>121247332</v>
      </c>
      <c r="C94" s="581">
        <f t="shared" si="8"/>
        <v>44104</v>
      </c>
      <c r="D94" s="105" t="s">
        <v>112</v>
      </c>
      <c r="E94" s="105">
        <v>1</v>
      </c>
      <c r="F94" s="105" t="s">
        <v>20</v>
      </c>
      <c r="G94" s="105" t="s">
        <v>855</v>
      </c>
      <c r="H94" s="105">
        <f>'1-Баланс'!G37</f>
        <v>1601</v>
      </c>
    </row>
    <row r="95" spans="1:8" ht="15.75">
      <c r="A95" s="105" t="str">
        <f t="shared" si="6"/>
        <v>НИД Индустриален Фонд АД</v>
      </c>
      <c r="B95" s="105" t="str">
        <f t="shared" si="7"/>
        <v>121247332</v>
      </c>
      <c r="C95" s="581">
        <f t="shared" si="8"/>
        <v>44104</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44104</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44104</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44104</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44104</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44104</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44104</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44104</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44104</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44104</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44104</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44104</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44104</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44104</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44104</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44104</v>
      </c>
      <c r="D110" s="105" t="s">
        <v>189</v>
      </c>
      <c r="E110" s="105">
        <v>1</v>
      </c>
      <c r="F110" s="105" t="s">
        <v>188</v>
      </c>
      <c r="G110" s="105" t="s">
        <v>855</v>
      </c>
      <c r="H110" s="105">
        <f>'1-Баланс'!G61</f>
        <v>3</v>
      </c>
    </row>
    <row r="111" spans="1:8" ht="15.75">
      <c r="A111" s="105" t="str">
        <f t="shared" si="9"/>
        <v>НИД Индустриален Фонд АД</v>
      </c>
      <c r="B111" s="105" t="str">
        <f t="shared" si="10"/>
        <v>121247332</v>
      </c>
      <c r="C111" s="581">
        <f t="shared" si="11"/>
        <v>44104</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44104</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44104</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44104</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44104</v>
      </c>
      <c r="D115" s="105" t="s">
        <v>205</v>
      </c>
      <c r="E115" s="105">
        <v>1</v>
      </c>
      <c r="F115" s="105" t="s">
        <v>204</v>
      </c>
      <c r="G115" s="105" t="s">
        <v>855</v>
      </c>
      <c r="H115" s="105">
        <f>'1-Баланс'!G66</f>
        <v>2</v>
      </c>
    </row>
    <row r="116" spans="1:8" ht="15.75">
      <c r="A116" s="105" t="str">
        <f t="shared" si="9"/>
        <v>НИД Индустриален Фонд АД</v>
      </c>
      <c r="B116" s="105" t="str">
        <f t="shared" si="10"/>
        <v>121247332</v>
      </c>
      <c r="C116" s="581">
        <f t="shared" si="11"/>
        <v>44104</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44104</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44104</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44104</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44104</v>
      </c>
      <c r="D120" s="105" t="s">
        <v>223</v>
      </c>
      <c r="E120" s="105">
        <v>1</v>
      </c>
      <c r="F120" s="105" t="s">
        <v>128</v>
      </c>
      <c r="G120" s="105" t="s">
        <v>855</v>
      </c>
      <c r="H120" s="105">
        <f>'1-Баланс'!G71</f>
        <v>3</v>
      </c>
    </row>
    <row r="121" spans="1:8" ht="15.75">
      <c r="A121" s="105" t="str">
        <f t="shared" si="9"/>
        <v>НИД Индустриален Фонд АД</v>
      </c>
      <c r="B121" s="105" t="str">
        <f t="shared" si="10"/>
        <v>121247332</v>
      </c>
      <c r="C121" s="581">
        <f t="shared" si="11"/>
        <v>44104</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44104</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44104</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44104</v>
      </c>
      <c r="D124" s="105" t="s">
        <v>241</v>
      </c>
      <c r="E124" s="105">
        <v>1</v>
      </c>
      <c r="F124" s="105" t="s">
        <v>175</v>
      </c>
      <c r="G124" s="105" t="s">
        <v>855</v>
      </c>
      <c r="H124" s="105">
        <f>'1-Баланс'!G79</f>
        <v>3</v>
      </c>
    </row>
    <row r="125" spans="1:8" ht="15.75">
      <c r="A125" s="105" t="str">
        <f t="shared" si="9"/>
        <v>НИД Индустриален Фонд АД</v>
      </c>
      <c r="B125" s="105" t="str">
        <f t="shared" si="10"/>
        <v>121247332</v>
      </c>
      <c r="C125" s="581">
        <f t="shared" si="11"/>
        <v>44104</v>
      </c>
      <c r="D125" s="105" t="s">
        <v>268</v>
      </c>
      <c r="E125" s="105">
        <v>1</v>
      </c>
      <c r="F125" s="105" t="s">
        <v>267</v>
      </c>
      <c r="G125" s="105" t="s">
        <v>855</v>
      </c>
      <c r="H125" s="105">
        <f>'1-Баланс'!G95</f>
        <v>1604</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44104</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44104</v>
      </c>
      <c r="D128" s="105" t="s">
        <v>280</v>
      </c>
      <c r="E128" s="105">
        <v>1</v>
      </c>
      <c r="F128" s="105" t="s">
        <v>279</v>
      </c>
      <c r="G128" s="105" t="s">
        <v>853</v>
      </c>
      <c r="H128" s="498">
        <f>'2-Отчет за доходите'!C13</f>
        <v>35</v>
      </c>
    </row>
    <row r="129" spans="1:8" ht="15.75">
      <c r="A129" s="105" t="str">
        <f t="shared" si="12"/>
        <v>НИД Индустриален Фонд АД</v>
      </c>
      <c r="B129" s="105" t="str">
        <f t="shared" si="13"/>
        <v>121247332</v>
      </c>
      <c r="C129" s="581">
        <f t="shared" si="14"/>
        <v>44104</v>
      </c>
      <c r="D129" s="105" t="s">
        <v>284</v>
      </c>
      <c r="E129" s="105">
        <v>1</v>
      </c>
      <c r="F129" s="105" t="s">
        <v>283</v>
      </c>
      <c r="G129" s="105" t="s">
        <v>853</v>
      </c>
      <c r="H129" s="498">
        <f>'2-Отчет за доходите'!C14</f>
        <v>1</v>
      </c>
    </row>
    <row r="130" spans="1:8" ht="15.75">
      <c r="A130" s="105" t="str">
        <f t="shared" si="12"/>
        <v>НИД Индустриален Фонд АД</v>
      </c>
      <c r="B130" s="105" t="str">
        <f t="shared" si="13"/>
        <v>121247332</v>
      </c>
      <c r="C130" s="581">
        <f t="shared" si="14"/>
        <v>44104</v>
      </c>
      <c r="D130" s="105" t="s">
        <v>288</v>
      </c>
      <c r="E130" s="105">
        <v>1</v>
      </c>
      <c r="F130" s="105" t="s">
        <v>287</v>
      </c>
      <c r="G130" s="105" t="s">
        <v>853</v>
      </c>
      <c r="H130" s="498">
        <f>'2-Отчет за доходите'!C15</f>
        <v>28</v>
      </c>
    </row>
    <row r="131" spans="1:8" ht="15.75">
      <c r="A131" s="105" t="str">
        <f t="shared" si="12"/>
        <v>НИД Индустриален Фонд АД</v>
      </c>
      <c r="B131" s="105" t="str">
        <f t="shared" si="13"/>
        <v>121247332</v>
      </c>
      <c r="C131" s="581">
        <f t="shared" si="14"/>
        <v>44104</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44104</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44104</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44104</v>
      </c>
      <c r="D134" s="105" t="s">
        <v>300</v>
      </c>
      <c r="E134" s="105">
        <v>1</v>
      </c>
      <c r="F134" s="105" t="s">
        <v>299</v>
      </c>
      <c r="G134" s="105" t="s">
        <v>853</v>
      </c>
      <c r="H134" s="498">
        <f>'2-Отчет за доходите'!C19</f>
        <v>10</v>
      </c>
    </row>
    <row r="135" spans="1:8" ht="15.75">
      <c r="A135" s="105" t="str">
        <f t="shared" si="12"/>
        <v>НИД Индустриален Фонд АД</v>
      </c>
      <c r="B135" s="105" t="str">
        <f t="shared" si="13"/>
        <v>121247332</v>
      </c>
      <c r="C135" s="581">
        <f t="shared" si="14"/>
        <v>44104</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44104</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44104</v>
      </c>
      <c r="D137" s="105" t="s">
        <v>308</v>
      </c>
      <c r="E137" s="105">
        <v>1</v>
      </c>
      <c r="F137" s="105" t="s">
        <v>273</v>
      </c>
      <c r="G137" s="105" t="s">
        <v>853</v>
      </c>
      <c r="H137" s="498">
        <f>'2-Отчет за доходите'!C22</f>
        <v>75</v>
      </c>
    </row>
    <row r="138" spans="1:8" ht="15.75">
      <c r="A138" s="105" t="str">
        <f t="shared" si="12"/>
        <v>НИД Индустриален Фонд АД</v>
      </c>
      <c r="B138" s="105" t="str">
        <f t="shared" si="13"/>
        <v>121247332</v>
      </c>
      <c r="C138" s="581">
        <f t="shared" si="14"/>
        <v>44104</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44104</v>
      </c>
      <c r="D139" s="105" t="s">
        <v>321</v>
      </c>
      <c r="E139" s="105">
        <v>1</v>
      </c>
      <c r="F139" s="105" t="s">
        <v>320</v>
      </c>
      <c r="G139" s="105" t="s">
        <v>853</v>
      </c>
      <c r="H139" s="498">
        <f>'2-Отчет за доходите'!C26</f>
        <v>17</v>
      </c>
    </row>
    <row r="140" spans="1:8" ht="15.75">
      <c r="A140" s="105" t="str">
        <f t="shared" si="12"/>
        <v>НИД Индустриален Фонд АД</v>
      </c>
      <c r="B140" s="105" t="str">
        <f t="shared" si="13"/>
        <v>121247332</v>
      </c>
      <c r="C140" s="581">
        <f t="shared" si="14"/>
        <v>44104</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44104</v>
      </c>
      <c r="D141" s="105" t="s">
        <v>327</v>
      </c>
      <c r="E141" s="105">
        <v>1</v>
      </c>
      <c r="F141" s="105" t="s">
        <v>79</v>
      </c>
      <c r="G141" s="105" t="s">
        <v>853</v>
      </c>
      <c r="H141" s="498">
        <f>'2-Отчет за доходите'!C28</f>
        <v>4</v>
      </c>
    </row>
    <row r="142" spans="1:8" ht="15.75">
      <c r="A142" s="105" t="str">
        <f t="shared" si="12"/>
        <v>НИД Индустриален Фонд АД</v>
      </c>
      <c r="B142" s="105" t="str">
        <f t="shared" si="13"/>
        <v>121247332</v>
      </c>
      <c r="C142" s="581">
        <f t="shared" si="14"/>
        <v>44104</v>
      </c>
      <c r="D142" s="105" t="s">
        <v>328</v>
      </c>
      <c r="E142" s="105">
        <v>1</v>
      </c>
      <c r="F142" s="105" t="s">
        <v>313</v>
      </c>
      <c r="G142" s="105" t="s">
        <v>853</v>
      </c>
      <c r="H142" s="498">
        <f>'2-Отчет за доходите'!C29</f>
        <v>21</v>
      </c>
    </row>
    <row r="143" spans="1:8" ht="15.75">
      <c r="A143" s="105" t="str">
        <f t="shared" si="12"/>
        <v>НИД Индустриален Фонд АД</v>
      </c>
      <c r="B143" s="105" t="str">
        <f t="shared" si="13"/>
        <v>121247332</v>
      </c>
      <c r="C143" s="581">
        <f t="shared" si="14"/>
        <v>44104</v>
      </c>
      <c r="D143" s="105" t="s">
        <v>330</v>
      </c>
      <c r="E143" s="105">
        <v>1</v>
      </c>
      <c r="F143" s="105" t="s">
        <v>329</v>
      </c>
      <c r="G143" s="105" t="s">
        <v>853</v>
      </c>
      <c r="H143" s="498">
        <f>'2-Отчет за доходите'!C31</f>
        <v>96</v>
      </c>
    </row>
    <row r="144" spans="1:8" ht="15.75">
      <c r="A144" s="105" t="str">
        <f t="shared" si="12"/>
        <v>НИД Индустриален Фонд АД</v>
      </c>
      <c r="B144" s="105" t="str">
        <f t="shared" si="13"/>
        <v>121247332</v>
      </c>
      <c r="C144" s="581">
        <f t="shared" si="14"/>
        <v>44104</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44104</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44104</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44104</v>
      </c>
      <c r="D147" s="105" t="s">
        <v>345</v>
      </c>
      <c r="E147" s="105">
        <v>1</v>
      </c>
      <c r="F147" s="105" t="s">
        <v>344</v>
      </c>
      <c r="G147" s="105" t="s">
        <v>853</v>
      </c>
      <c r="H147" s="498">
        <f>'2-Отчет за доходите'!C36</f>
        <v>96</v>
      </c>
    </row>
    <row r="148" spans="1:8" ht="15.75">
      <c r="A148" s="105" t="str">
        <f t="shared" si="12"/>
        <v>НИД Индустриален Фонд АД</v>
      </c>
      <c r="B148" s="105" t="str">
        <f t="shared" si="13"/>
        <v>121247332</v>
      </c>
      <c r="C148" s="581">
        <f t="shared" si="14"/>
        <v>44104</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44104</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44104</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44104</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44104</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44104</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44104</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44104</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44104</v>
      </c>
      <c r="D156" s="105" t="s">
        <v>372</v>
      </c>
      <c r="E156" s="105">
        <v>1</v>
      </c>
      <c r="F156" s="105" t="s">
        <v>371</v>
      </c>
      <c r="G156" s="105" t="s">
        <v>853</v>
      </c>
      <c r="H156" s="498">
        <f>'2-Отчет за доходите'!C45</f>
        <v>96</v>
      </c>
    </row>
    <row r="157" spans="1:8" ht="15.75">
      <c r="A157" s="105" t="str">
        <f t="shared" si="12"/>
        <v>НИД Индустриален Фонд АД</v>
      </c>
      <c r="B157" s="105" t="str">
        <f t="shared" si="13"/>
        <v>121247332</v>
      </c>
      <c r="C157" s="581">
        <f t="shared" si="14"/>
        <v>44104</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44104</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44104</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44104</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44104</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44104</v>
      </c>
      <c r="D162" s="105" t="s">
        <v>298</v>
      </c>
      <c r="E162" s="105">
        <v>1</v>
      </c>
      <c r="F162" s="105" t="s">
        <v>297</v>
      </c>
      <c r="G162" s="105" t="s">
        <v>854</v>
      </c>
      <c r="H162" s="105">
        <f>'2-Отчет за доходите'!G18</f>
        <v>6</v>
      </c>
    </row>
    <row r="163" spans="1:8" ht="15.75">
      <c r="A163" s="105" t="str">
        <f t="shared" si="15"/>
        <v>НИД Индустриален Фонд АД</v>
      </c>
      <c r="B163" s="105" t="str">
        <f t="shared" si="16"/>
        <v>121247332</v>
      </c>
      <c r="C163" s="581">
        <f t="shared" si="17"/>
        <v>44104</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44104</v>
      </c>
      <c r="D164" s="105" t="s">
        <v>310</v>
      </c>
      <c r="E164" s="105">
        <v>1</v>
      </c>
      <c r="F164" s="105" t="s">
        <v>309</v>
      </c>
      <c r="G164" s="105" t="s">
        <v>854</v>
      </c>
      <c r="H164" s="105">
        <f>'2-Отчет за доходите'!G22</f>
        <v>43</v>
      </c>
    </row>
    <row r="165" spans="1:8" ht="15.75">
      <c r="A165" s="105" t="str">
        <f t="shared" si="15"/>
        <v>НИД Индустриален Фонд АД</v>
      </c>
      <c r="B165" s="105" t="str">
        <f t="shared" si="16"/>
        <v>121247332</v>
      </c>
      <c r="C165" s="581">
        <f t="shared" si="17"/>
        <v>44104</v>
      </c>
      <c r="D165" s="105" t="s">
        <v>312</v>
      </c>
      <c r="E165" s="105">
        <v>1</v>
      </c>
      <c r="F165" s="105" t="s">
        <v>311</v>
      </c>
      <c r="G165" s="105" t="s">
        <v>854</v>
      </c>
      <c r="H165" s="105">
        <f>'2-Отчет за доходите'!G23</f>
        <v>5</v>
      </c>
    </row>
    <row r="166" spans="1:8" ht="15.75">
      <c r="A166" s="105" t="str">
        <f t="shared" si="15"/>
        <v>НИД Индустриален Фонд АД</v>
      </c>
      <c r="B166" s="105" t="str">
        <f t="shared" si="16"/>
        <v>121247332</v>
      </c>
      <c r="C166" s="581">
        <f t="shared" si="17"/>
        <v>44104</v>
      </c>
      <c r="D166" s="105" t="s">
        <v>315</v>
      </c>
      <c r="E166" s="105">
        <v>1</v>
      </c>
      <c r="F166" s="105" t="s">
        <v>314</v>
      </c>
      <c r="G166" s="105" t="s">
        <v>854</v>
      </c>
      <c r="H166" s="105">
        <f>'2-Отчет за доходите'!G24</f>
        <v>8</v>
      </c>
    </row>
    <row r="167" spans="1:8" ht="15.75">
      <c r="A167" s="105" t="str">
        <f t="shared" si="15"/>
        <v>НИД Индустриален Фонд АД</v>
      </c>
      <c r="B167" s="105" t="str">
        <f t="shared" si="16"/>
        <v>121247332</v>
      </c>
      <c r="C167" s="581">
        <f t="shared" si="17"/>
        <v>44104</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44104</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44104</v>
      </c>
      <c r="D169" s="105" t="s">
        <v>326</v>
      </c>
      <c r="E169" s="105">
        <v>1</v>
      </c>
      <c r="F169" s="105" t="s">
        <v>307</v>
      </c>
      <c r="G169" s="105" t="s">
        <v>854</v>
      </c>
      <c r="H169" s="105">
        <f>'2-Отчет за доходите'!G27</f>
        <v>57</v>
      </c>
    </row>
    <row r="170" spans="1:8" ht="15.75">
      <c r="A170" s="105" t="str">
        <f t="shared" si="15"/>
        <v>НИД Индустриален Фонд АД</v>
      </c>
      <c r="B170" s="105" t="str">
        <f t="shared" si="16"/>
        <v>121247332</v>
      </c>
      <c r="C170" s="581">
        <f t="shared" si="17"/>
        <v>44104</v>
      </c>
      <c r="D170" s="105" t="s">
        <v>331</v>
      </c>
      <c r="E170" s="105">
        <v>1</v>
      </c>
      <c r="F170" s="105" t="s">
        <v>824</v>
      </c>
      <c r="G170" s="105" t="s">
        <v>854</v>
      </c>
      <c r="H170" s="105">
        <f>'2-Отчет за доходите'!G31</f>
        <v>63</v>
      </c>
    </row>
    <row r="171" spans="1:8" ht="15.75">
      <c r="A171" s="105" t="str">
        <f t="shared" si="15"/>
        <v>НИД Индустриален Фонд АД</v>
      </c>
      <c r="B171" s="105" t="str">
        <f t="shared" si="16"/>
        <v>121247332</v>
      </c>
      <c r="C171" s="581">
        <f t="shared" si="17"/>
        <v>44104</v>
      </c>
      <c r="D171" s="105" t="s">
        <v>335</v>
      </c>
      <c r="E171" s="105">
        <v>1</v>
      </c>
      <c r="F171" s="105" t="s">
        <v>334</v>
      </c>
      <c r="G171" s="105" t="s">
        <v>854</v>
      </c>
      <c r="H171" s="105">
        <f>'2-Отчет за доходите'!G33</f>
        <v>33</v>
      </c>
    </row>
    <row r="172" spans="1:8" ht="15.75">
      <c r="A172" s="105" t="str">
        <f t="shared" si="15"/>
        <v>НИД Индустриален Фонд АД</v>
      </c>
      <c r="B172" s="105" t="str">
        <f t="shared" si="16"/>
        <v>121247332</v>
      </c>
      <c r="C172" s="581">
        <f t="shared" si="17"/>
        <v>44104</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44104</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44104</v>
      </c>
      <c r="D174" s="105" t="s">
        <v>347</v>
      </c>
      <c r="E174" s="105">
        <v>1</v>
      </c>
      <c r="F174" s="105" t="s">
        <v>346</v>
      </c>
      <c r="G174" s="105" t="s">
        <v>854</v>
      </c>
      <c r="H174" s="105">
        <f>'2-Отчет за доходите'!G36</f>
        <v>63</v>
      </c>
    </row>
    <row r="175" spans="1:8" ht="15.75">
      <c r="A175" s="105" t="str">
        <f t="shared" si="15"/>
        <v>НИД Индустриален Фонд АД</v>
      </c>
      <c r="B175" s="105" t="str">
        <f t="shared" si="16"/>
        <v>121247332</v>
      </c>
      <c r="C175" s="581">
        <f t="shared" si="17"/>
        <v>44104</v>
      </c>
      <c r="D175" s="105" t="s">
        <v>351</v>
      </c>
      <c r="E175" s="105">
        <v>1</v>
      </c>
      <c r="F175" s="105" t="s">
        <v>350</v>
      </c>
      <c r="G175" s="105" t="s">
        <v>854</v>
      </c>
      <c r="H175" s="105">
        <f>'2-Отчет за доходите'!G37</f>
        <v>33</v>
      </c>
    </row>
    <row r="176" spans="1:8" ht="15.75">
      <c r="A176" s="105" t="str">
        <f t="shared" si="15"/>
        <v>НИД Индустриален Фонд АД</v>
      </c>
      <c r="B176" s="105" t="str">
        <f t="shared" si="16"/>
        <v>121247332</v>
      </c>
      <c r="C176" s="581">
        <f t="shared" si="17"/>
        <v>44104</v>
      </c>
      <c r="D176" s="105" t="s">
        <v>363</v>
      </c>
      <c r="E176" s="105">
        <v>1</v>
      </c>
      <c r="F176" s="105" t="s">
        <v>362</v>
      </c>
      <c r="G176" s="105" t="s">
        <v>854</v>
      </c>
      <c r="H176" s="105">
        <f>'2-Отчет за доходите'!G42</f>
        <v>33</v>
      </c>
    </row>
    <row r="177" spans="1:8" ht="15.75">
      <c r="A177" s="105" t="str">
        <f t="shared" si="15"/>
        <v>НИД Индустриален Фонд АД</v>
      </c>
      <c r="B177" s="105" t="str">
        <f t="shared" si="16"/>
        <v>121247332</v>
      </c>
      <c r="C177" s="581">
        <f t="shared" si="17"/>
        <v>44104</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44104</v>
      </c>
      <c r="D178" s="105" t="s">
        <v>370</v>
      </c>
      <c r="E178" s="105">
        <v>1</v>
      </c>
      <c r="F178" s="105" t="s">
        <v>369</v>
      </c>
      <c r="G178" s="105" t="s">
        <v>854</v>
      </c>
      <c r="H178" s="105">
        <f>'2-Отчет за доходите'!G44</f>
        <v>33</v>
      </c>
    </row>
    <row r="179" spans="1:8" ht="15.75">
      <c r="A179" s="105" t="str">
        <f t="shared" si="15"/>
        <v>НИД Индустриален Фонд АД</v>
      </c>
      <c r="B179" s="105" t="str">
        <f t="shared" si="16"/>
        <v>121247332</v>
      </c>
      <c r="C179" s="581">
        <f t="shared" si="17"/>
        <v>44104</v>
      </c>
      <c r="D179" s="105" t="s">
        <v>374</v>
      </c>
      <c r="E179" s="105">
        <v>1</v>
      </c>
      <c r="F179" s="105" t="s">
        <v>373</v>
      </c>
      <c r="G179" s="105" t="s">
        <v>854</v>
      </c>
      <c r="H179" s="105">
        <f>'2-Отчет за доходите'!G45</f>
        <v>96</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44104</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44104</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44104</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44104</v>
      </c>
      <c r="D184" s="105" t="s">
        <v>385</v>
      </c>
      <c r="E184" s="105">
        <v>1</v>
      </c>
      <c r="F184" s="105" t="s">
        <v>384</v>
      </c>
      <c r="G184" s="105" t="s">
        <v>857</v>
      </c>
      <c r="H184" s="498">
        <f>'3-Отчет за паричния поток'!C14</f>
        <v>-30</v>
      </c>
    </row>
    <row r="185" spans="1:8" ht="15.75">
      <c r="A185" s="105" t="str">
        <f t="shared" si="18"/>
        <v>НИД Индустриален Фонд АД</v>
      </c>
      <c r="B185" s="105" t="str">
        <f t="shared" si="19"/>
        <v>121247332</v>
      </c>
      <c r="C185" s="581">
        <f t="shared" si="20"/>
        <v>44104</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44104</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44104</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44104</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44104</v>
      </c>
      <c r="D189" s="105" t="s">
        <v>395</v>
      </c>
      <c r="E189" s="105">
        <v>1</v>
      </c>
      <c r="F189" s="105" t="s">
        <v>394</v>
      </c>
      <c r="G189" s="105" t="s">
        <v>857</v>
      </c>
      <c r="H189" s="498">
        <f>'3-Отчет за паричния поток'!C19</f>
        <v>13</v>
      </c>
    </row>
    <row r="190" spans="1:8" ht="15.75">
      <c r="A190" s="105" t="str">
        <f t="shared" si="18"/>
        <v>НИД Индустриален Фонд АД</v>
      </c>
      <c r="B190" s="105" t="str">
        <f t="shared" si="19"/>
        <v>121247332</v>
      </c>
      <c r="C190" s="581">
        <f t="shared" si="20"/>
        <v>44104</v>
      </c>
      <c r="D190" s="105" t="s">
        <v>397</v>
      </c>
      <c r="E190" s="105">
        <v>1</v>
      </c>
      <c r="F190" s="105" t="s">
        <v>396</v>
      </c>
      <c r="G190" s="105" t="s">
        <v>857</v>
      </c>
      <c r="H190" s="498">
        <f>'3-Отчет за паричния поток'!C20</f>
        <v>-9</v>
      </c>
    </row>
    <row r="191" spans="1:8" ht="15.75">
      <c r="A191" s="105" t="str">
        <f t="shared" si="18"/>
        <v>НИД Индустриален Фонд АД</v>
      </c>
      <c r="B191" s="105" t="str">
        <f t="shared" si="19"/>
        <v>121247332</v>
      </c>
      <c r="C191" s="581">
        <f t="shared" si="20"/>
        <v>44104</v>
      </c>
      <c r="D191" s="105" t="s">
        <v>399</v>
      </c>
      <c r="E191" s="105">
        <v>1</v>
      </c>
      <c r="F191" s="105" t="s">
        <v>398</v>
      </c>
      <c r="G191" s="105" t="s">
        <v>857</v>
      </c>
      <c r="H191" s="498">
        <f>'3-Отчет за паричния поток'!C21</f>
        <v>-1291</v>
      </c>
    </row>
    <row r="192" spans="1:8" ht="15.75">
      <c r="A192" s="105" t="str">
        <f t="shared" si="18"/>
        <v>НИД Индустриален Фонд АД</v>
      </c>
      <c r="B192" s="105" t="str">
        <f t="shared" si="19"/>
        <v>121247332</v>
      </c>
      <c r="C192" s="581">
        <f t="shared" si="20"/>
        <v>44104</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44104</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44104</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44104</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44104</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44104</v>
      </c>
      <c r="D197" s="105" t="s">
        <v>412</v>
      </c>
      <c r="E197" s="105">
        <v>1</v>
      </c>
      <c r="F197" s="105" t="s">
        <v>411</v>
      </c>
      <c r="G197" s="105" t="s">
        <v>858</v>
      </c>
      <c r="H197" s="498">
        <f>'3-Отчет за паричния поток'!C28</f>
        <v>-314</v>
      </c>
    </row>
    <row r="198" spans="1:8" ht="15.75">
      <c r="A198" s="105" t="str">
        <f t="shared" si="18"/>
        <v>НИД Индустриален Фонд АД</v>
      </c>
      <c r="B198" s="105" t="str">
        <f t="shared" si="19"/>
        <v>121247332</v>
      </c>
      <c r="C198" s="581">
        <f t="shared" si="20"/>
        <v>44104</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44104</v>
      </c>
      <c r="D199" s="105" t="s">
        <v>416</v>
      </c>
      <c r="E199" s="105">
        <v>1</v>
      </c>
      <c r="F199" s="105" t="s">
        <v>415</v>
      </c>
      <c r="G199" s="105" t="s">
        <v>858</v>
      </c>
      <c r="H199" s="498">
        <f>'3-Отчет за паричния поток'!C30</f>
        <v>43</v>
      </c>
    </row>
    <row r="200" spans="1:8" ht="15.75">
      <c r="A200" s="105" t="str">
        <f t="shared" si="18"/>
        <v>НИД Индустриален Фонд АД</v>
      </c>
      <c r="B200" s="105" t="str">
        <f t="shared" si="19"/>
        <v>121247332</v>
      </c>
      <c r="C200" s="581">
        <f t="shared" si="20"/>
        <v>44104</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44104</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44104</v>
      </c>
      <c r="D202" s="105" t="s">
        <v>421</v>
      </c>
      <c r="E202" s="105">
        <v>1</v>
      </c>
      <c r="F202" s="105" t="s">
        <v>420</v>
      </c>
      <c r="G202" s="105" t="s">
        <v>858</v>
      </c>
      <c r="H202" s="498">
        <f>'3-Отчет за паричния поток'!C33</f>
        <v>-270</v>
      </c>
    </row>
    <row r="203" spans="1:8" ht="15.75">
      <c r="A203" s="105" t="str">
        <f t="shared" si="18"/>
        <v>НИД Индустриален Фонд АД</v>
      </c>
      <c r="B203" s="105" t="str">
        <f t="shared" si="19"/>
        <v>121247332</v>
      </c>
      <c r="C203" s="581">
        <f t="shared" si="20"/>
        <v>44104</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44104</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44104</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44104</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44104</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44104</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44104</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44104</v>
      </c>
      <c r="D210" s="105" t="s">
        <v>438</v>
      </c>
      <c r="E210" s="105">
        <v>1</v>
      </c>
      <c r="F210" s="105" t="s">
        <v>437</v>
      </c>
      <c r="G210" s="105" t="s">
        <v>859</v>
      </c>
      <c r="H210" s="498">
        <f>'3-Отчет за паричния поток'!C42</f>
        <v>-30</v>
      </c>
    </row>
    <row r="211" spans="1:8" ht="15.75">
      <c r="A211" s="105" t="str">
        <f t="shared" si="18"/>
        <v>НИД Индустриален Фонд АД</v>
      </c>
      <c r="B211" s="105" t="str">
        <f t="shared" si="19"/>
        <v>121247332</v>
      </c>
      <c r="C211" s="581">
        <f t="shared" si="20"/>
        <v>44104</v>
      </c>
      <c r="D211" s="105" t="s">
        <v>440</v>
      </c>
      <c r="E211" s="105">
        <v>1</v>
      </c>
      <c r="F211" s="105" t="s">
        <v>439</v>
      </c>
      <c r="G211" s="105" t="s">
        <v>859</v>
      </c>
      <c r="H211" s="498">
        <f>'3-Отчет за паричния поток'!C43</f>
        <v>1466</v>
      </c>
    </row>
    <row r="212" spans="1:8" ht="15.75">
      <c r="A212" s="105" t="str">
        <f t="shared" si="18"/>
        <v>НИД Индустриален Фонд АД</v>
      </c>
      <c r="B212" s="105" t="str">
        <f t="shared" si="19"/>
        <v>121247332</v>
      </c>
      <c r="C212" s="581">
        <f t="shared" si="20"/>
        <v>44104</v>
      </c>
      <c r="D212" s="105" t="s">
        <v>442</v>
      </c>
      <c r="E212" s="105">
        <v>1</v>
      </c>
      <c r="F212" s="105" t="s">
        <v>441</v>
      </c>
      <c r="H212" s="498">
        <f>'3-Отчет за паричния поток'!C44</f>
        <v>-95</v>
      </c>
    </row>
    <row r="213" spans="1:8" ht="15.75">
      <c r="A213" s="105" t="str">
        <f t="shared" si="18"/>
        <v>НИД Индустриален Фонд АД</v>
      </c>
      <c r="B213" s="105" t="str">
        <f t="shared" si="19"/>
        <v>121247332</v>
      </c>
      <c r="C213" s="581">
        <f t="shared" si="20"/>
        <v>44104</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44104</v>
      </c>
      <c r="D214" s="105" t="s">
        <v>446</v>
      </c>
      <c r="E214" s="105">
        <v>1</v>
      </c>
      <c r="F214" s="105" t="s">
        <v>445</v>
      </c>
      <c r="H214" s="498">
        <f>'3-Отчет за паричния поток'!C46</f>
        <v>10</v>
      </c>
    </row>
    <row r="215" spans="1:8" ht="15.75">
      <c r="A215" s="105" t="str">
        <f t="shared" si="18"/>
        <v>НИД Индустриален Фонд АД</v>
      </c>
      <c r="B215" s="105" t="str">
        <f t="shared" si="19"/>
        <v>121247332</v>
      </c>
      <c r="C215" s="581">
        <f t="shared" si="20"/>
        <v>44104</v>
      </c>
      <c r="D215" s="105" t="s">
        <v>448</v>
      </c>
      <c r="E215" s="105">
        <v>1</v>
      </c>
      <c r="F215" s="105" t="s">
        <v>447</v>
      </c>
      <c r="H215" s="498">
        <f>'3-Отчет за паричния поток'!C47</f>
        <v>10</v>
      </c>
    </row>
    <row r="216" spans="1:8" ht="15.75">
      <c r="A216" s="105" t="str">
        <f t="shared" si="18"/>
        <v>НИД Индустриален Фонд АД</v>
      </c>
      <c r="B216" s="105" t="str">
        <f t="shared" si="19"/>
        <v>121247332</v>
      </c>
      <c r="C216" s="581">
        <f t="shared" si="20"/>
        <v>44104</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44104</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44104</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44104</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44104</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44104</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44104</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44104</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44104</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44104</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44104</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44104</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44104</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44104</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44104</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44104</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44104</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44104</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44104</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44104</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44104</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44104</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44104</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44104</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44104</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44104</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44104</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44104</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44104</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44104</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44104</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44104</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44104</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44104</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44104</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44104</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44104</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44104</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44104</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44104</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44104</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44104</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44104</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44104</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44104</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44104</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44104</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44104</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44104</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44104</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44104</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44104</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44104</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44104</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44104</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44104</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44104</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44104</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44104</v>
      </c>
      <c r="D275" s="105" t="s">
        <v>494</v>
      </c>
      <c r="E275" s="105">
        <v>3</v>
      </c>
      <c r="F275" s="499" t="s">
        <v>493</v>
      </c>
      <c r="H275" s="498">
        <f>'4-Отчет за собствения капитал'!E26</f>
        <v>-34</v>
      </c>
    </row>
    <row r="276" spans="1:8" ht="15.75">
      <c r="A276" s="105" t="str">
        <f t="shared" si="21"/>
        <v>НИД Индустриален Фонд АД</v>
      </c>
      <c r="B276" s="105" t="str">
        <f t="shared" si="22"/>
        <v>121247332</v>
      </c>
      <c r="C276" s="581">
        <f t="shared" si="23"/>
        <v>44104</v>
      </c>
      <c r="D276" s="105" t="s">
        <v>495</v>
      </c>
      <c r="E276" s="105">
        <v>3</v>
      </c>
      <c r="F276" s="499" t="s">
        <v>489</v>
      </c>
      <c r="H276" s="498">
        <f>'4-Отчет за собствения капитал'!E27</f>
        <v>142</v>
      </c>
    </row>
    <row r="277" spans="1:8" ht="15.75">
      <c r="A277" s="105" t="str">
        <f t="shared" si="21"/>
        <v>НИД Индустриален Фонд АД</v>
      </c>
      <c r="B277" s="105" t="str">
        <f t="shared" si="22"/>
        <v>121247332</v>
      </c>
      <c r="C277" s="581">
        <f t="shared" si="23"/>
        <v>44104</v>
      </c>
      <c r="D277" s="105" t="s">
        <v>496</v>
      </c>
      <c r="E277" s="105">
        <v>3</v>
      </c>
      <c r="F277" s="499" t="s">
        <v>491</v>
      </c>
      <c r="H277" s="498">
        <f>'4-Отчет за собствения капитал'!E28</f>
        <v>176</v>
      </c>
    </row>
    <row r="278" spans="1:8" ht="15.75">
      <c r="A278" s="105" t="str">
        <f t="shared" si="21"/>
        <v>НИД Индустриален Фонд АД</v>
      </c>
      <c r="B278" s="105" t="str">
        <f t="shared" si="22"/>
        <v>121247332</v>
      </c>
      <c r="C278" s="581">
        <f t="shared" si="23"/>
        <v>44104</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44104</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44104</v>
      </c>
      <c r="D280" s="105" t="s">
        <v>502</v>
      </c>
      <c r="E280" s="105">
        <v>3</v>
      </c>
      <c r="F280" s="499" t="s">
        <v>501</v>
      </c>
      <c r="H280" s="498">
        <f>'4-Отчет за собствения капитал'!E31</f>
        <v>-76</v>
      </c>
    </row>
    <row r="281" spans="1:8" ht="15.75">
      <c r="A281" s="105" t="str">
        <f t="shared" si="21"/>
        <v>НИД Индустриален Фонд АД</v>
      </c>
      <c r="B281" s="105" t="str">
        <f t="shared" si="22"/>
        <v>121247332</v>
      </c>
      <c r="C281" s="581">
        <f t="shared" si="23"/>
        <v>44104</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44104</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44104</v>
      </c>
      <c r="D283" s="105" t="s">
        <v>508</v>
      </c>
      <c r="E283" s="105">
        <v>3</v>
      </c>
      <c r="F283" s="499" t="s">
        <v>507</v>
      </c>
      <c r="H283" s="498">
        <f>'4-Отчет за собствения капитал'!E34</f>
        <v>-76</v>
      </c>
    </row>
    <row r="284" spans="1:8" ht="15.75">
      <c r="A284" s="105" t="str">
        <f t="shared" si="24"/>
        <v>НИД Индустриален Фонд АД</v>
      </c>
      <c r="B284" s="105" t="str">
        <f t="shared" si="25"/>
        <v>121247332</v>
      </c>
      <c r="C284" s="581">
        <f t="shared" si="26"/>
        <v>44104</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44104</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44104</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44104</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44104</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44104</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44104</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44104</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44104</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44104</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44104</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44104</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44104</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44104</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44104</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44104</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44104</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44104</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44104</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44104</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44104</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44104</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44104</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44104</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44104</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44104</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44104</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44104</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44104</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44104</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44104</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44104</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44104</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44104</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44104</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44104</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44104</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44104</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44104</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44104</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44104</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44104</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44104</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44104</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44104</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44104</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44104</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44104</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44104</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44104</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44104</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44104</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44104</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44104</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44104</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44104</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44104</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44104</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44104</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44104</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44104</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44104</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44104</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44104</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44104</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44104</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44104</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44104</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44104</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44104</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44104</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44104</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44104</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44104</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44104</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44104</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44104</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44104</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44104</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44104</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44104</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44104</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44104</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44104</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44104</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44104</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44104</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44104</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44104</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44104</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44104</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44104</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44104</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44104</v>
      </c>
      <c r="D377" s="105" t="s">
        <v>478</v>
      </c>
      <c r="E377" s="105">
        <v>8</v>
      </c>
      <c r="F377" s="499" t="s">
        <v>477</v>
      </c>
      <c r="H377" s="498">
        <f>'4-Отчет за собствения капитал'!J18</f>
        <v>-33</v>
      </c>
    </row>
    <row r="378" spans="1:8" ht="15.75">
      <c r="A378" s="105" t="str">
        <f t="shared" si="27"/>
        <v>НИД Индустриален Фонд АД</v>
      </c>
      <c r="B378" s="105" t="str">
        <f t="shared" si="28"/>
        <v>121247332</v>
      </c>
      <c r="C378" s="581">
        <f t="shared" si="29"/>
        <v>44104</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44104</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44104</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44104</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44104</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44104</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44104</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44104</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44104</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44104</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44104</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44104</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44104</v>
      </c>
      <c r="D390" s="105" t="s">
        <v>502</v>
      </c>
      <c r="E390" s="105">
        <v>8</v>
      </c>
      <c r="F390" s="499" t="s">
        <v>501</v>
      </c>
      <c r="H390" s="498">
        <f>'4-Отчет за собствения капитал'!J31</f>
        <v>-581</v>
      </c>
    </row>
    <row r="391" spans="1:8" ht="15.75">
      <c r="A391" s="105" t="str">
        <f t="shared" si="27"/>
        <v>НИД Индустриален Фонд АД</v>
      </c>
      <c r="B391" s="105" t="str">
        <f t="shared" si="28"/>
        <v>121247332</v>
      </c>
      <c r="C391" s="581">
        <f t="shared" si="29"/>
        <v>44104</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44104</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44104</v>
      </c>
      <c r="D393" s="105" t="s">
        <v>508</v>
      </c>
      <c r="E393" s="105">
        <v>8</v>
      </c>
      <c r="F393" s="499" t="s">
        <v>507</v>
      </c>
      <c r="H393" s="498">
        <f>'4-Отчет за собствения капитал'!J34</f>
        <v>-581</v>
      </c>
    </row>
    <row r="394" spans="1:8" ht="15.75">
      <c r="A394" s="105" t="str">
        <f t="shared" si="27"/>
        <v>НИД Индустриален Фонд АД</v>
      </c>
      <c r="B394" s="105" t="str">
        <f t="shared" si="28"/>
        <v>121247332</v>
      </c>
      <c r="C394" s="581">
        <f t="shared" si="29"/>
        <v>44104</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44104</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44104</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44104</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44104</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44104</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44104</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44104</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44104</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44104</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44104</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44104</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44104</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44104</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44104</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44104</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44104</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44104</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44104</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44104</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44104</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44104</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44104</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44104</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44104</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44104</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44104</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44104</v>
      </c>
      <c r="D421" s="105" t="s">
        <v>478</v>
      </c>
      <c r="E421" s="105">
        <v>10</v>
      </c>
      <c r="F421" s="499" t="s">
        <v>477</v>
      </c>
      <c r="H421" s="498">
        <f>'4-Отчет за собствения капитал'!L18</f>
        <v>-33</v>
      </c>
    </row>
    <row r="422" spans="1:8" ht="15.75">
      <c r="A422" s="105" t="str">
        <f t="shared" si="30"/>
        <v>НИД Индустриален Фонд АД</v>
      </c>
      <c r="B422" s="105" t="str">
        <f t="shared" si="31"/>
        <v>121247332</v>
      </c>
      <c r="C422" s="581">
        <f t="shared" si="32"/>
        <v>44104</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44104</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44104</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44104</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44104</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44104</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44104</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44104</v>
      </c>
      <c r="D429" s="105" t="s">
        <v>494</v>
      </c>
      <c r="E429" s="105">
        <v>10</v>
      </c>
      <c r="F429" s="499" t="s">
        <v>493</v>
      </c>
      <c r="H429" s="498">
        <f>'4-Отчет за собствения капитал'!L26</f>
        <v>-34</v>
      </c>
    </row>
    <row r="430" spans="1:8" ht="15.75">
      <c r="A430" s="105" t="str">
        <f t="shared" si="30"/>
        <v>НИД Индустриален Фонд АД</v>
      </c>
      <c r="B430" s="105" t="str">
        <f t="shared" si="31"/>
        <v>121247332</v>
      </c>
      <c r="C430" s="581">
        <f t="shared" si="32"/>
        <v>44104</v>
      </c>
      <c r="D430" s="105" t="s">
        <v>495</v>
      </c>
      <c r="E430" s="105">
        <v>10</v>
      </c>
      <c r="F430" s="499" t="s">
        <v>489</v>
      </c>
      <c r="H430" s="498">
        <f>'4-Отчет за собствения капитал'!L27</f>
        <v>142</v>
      </c>
    </row>
    <row r="431" spans="1:8" ht="15.75">
      <c r="A431" s="105" t="str">
        <f t="shared" si="30"/>
        <v>НИД Индустриален Фонд АД</v>
      </c>
      <c r="B431" s="105" t="str">
        <f t="shared" si="31"/>
        <v>121247332</v>
      </c>
      <c r="C431" s="581">
        <f t="shared" si="32"/>
        <v>44104</v>
      </c>
      <c r="D431" s="105" t="s">
        <v>496</v>
      </c>
      <c r="E431" s="105">
        <v>10</v>
      </c>
      <c r="F431" s="499" t="s">
        <v>491</v>
      </c>
      <c r="H431" s="498">
        <f>'4-Отчет за собствения капитал'!L28</f>
        <v>176</v>
      </c>
    </row>
    <row r="432" spans="1:8" ht="15.75">
      <c r="A432" s="105" t="str">
        <f t="shared" si="30"/>
        <v>НИД Индустриален Фонд АД</v>
      </c>
      <c r="B432" s="105" t="str">
        <f t="shared" si="31"/>
        <v>121247332</v>
      </c>
      <c r="C432" s="581">
        <f t="shared" si="32"/>
        <v>44104</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44104</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44104</v>
      </c>
      <c r="D434" s="105" t="s">
        <v>502</v>
      </c>
      <c r="E434" s="105">
        <v>10</v>
      </c>
      <c r="F434" s="499" t="s">
        <v>501</v>
      </c>
      <c r="H434" s="498">
        <f>'4-Отчет за собствения капитал'!L31</f>
        <v>1601</v>
      </c>
    </row>
    <row r="435" spans="1:8" ht="15.75">
      <c r="A435" s="105" t="str">
        <f t="shared" si="30"/>
        <v>НИД Индустриален Фонд АД</v>
      </c>
      <c r="B435" s="105" t="str">
        <f t="shared" si="31"/>
        <v>121247332</v>
      </c>
      <c r="C435" s="581">
        <f t="shared" si="32"/>
        <v>44104</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44104</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44104</v>
      </c>
      <c r="D437" s="105" t="s">
        <v>508</v>
      </c>
      <c r="E437" s="105">
        <v>10</v>
      </c>
      <c r="F437" s="499" t="s">
        <v>507</v>
      </c>
      <c r="H437" s="498">
        <f>'4-Отчет за собствения капитал'!L34</f>
        <v>1601</v>
      </c>
    </row>
    <row r="438" spans="1:8" ht="15.75">
      <c r="A438" s="105" t="str">
        <f t="shared" si="30"/>
        <v>НИД Индустриален Фонд АД</v>
      </c>
      <c r="B438" s="105" t="str">
        <f t="shared" si="31"/>
        <v>121247332</v>
      </c>
      <c r="C438" s="581">
        <f t="shared" si="32"/>
        <v>44104</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44104</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44104</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44104</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44104</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44104</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44104</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44104</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44104</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44104</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44104</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44104</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44104</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44104</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44104</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44104</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44104</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44104</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44104</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44104</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44104</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44104</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44104</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44104</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44104</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44104</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44104</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44104</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44104</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44104</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44104</v>
      </c>
      <c r="D469" s="105" t="s">
        <v>545</v>
      </c>
      <c r="E469" s="496">
        <v>1</v>
      </c>
      <c r="F469" s="105" t="s">
        <v>828</v>
      </c>
      <c r="H469" s="105">
        <f>'Справка 6'!D19</f>
        <v>1</v>
      </c>
    </row>
    <row r="470" spans="1:8" ht="15.75">
      <c r="A470" s="105" t="str">
        <f t="shared" si="33"/>
        <v>НИД Индустриален Фонд АД</v>
      </c>
      <c r="B470" s="105" t="str">
        <f t="shared" si="34"/>
        <v>121247332</v>
      </c>
      <c r="C470" s="581">
        <f t="shared" si="35"/>
        <v>44104</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44104</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44104</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44104</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44104</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44104</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44104</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44104</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44104</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44104</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44104</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44104</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44104</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44104</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44104</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44104</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44104</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44104</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44104</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44104</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44104</v>
      </c>
      <c r="D490" s="105" t="s">
        <v>583</v>
      </c>
      <c r="E490" s="496">
        <v>1</v>
      </c>
      <c r="F490" s="105" t="s">
        <v>582</v>
      </c>
      <c r="H490" s="105">
        <f>'Справка 6'!D42</f>
        <v>1</v>
      </c>
    </row>
    <row r="491" spans="1:8" ht="15.75">
      <c r="A491" s="105" t="str">
        <f t="shared" si="33"/>
        <v>НИД Индустриален Фонд АД</v>
      </c>
      <c r="B491" s="105" t="str">
        <f t="shared" si="34"/>
        <v>121247332</v>
      </c>
      <c r="C491" s="581">
        <f t="shared" si="35"/>
        <v>44104</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44104</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44104</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44104</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44104</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44104</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44104</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44104</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44104</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44104</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44104</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44104</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44104</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44104</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44104</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44104</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44104</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44104</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44104</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44104</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44104</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44104</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44104</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44104</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44104</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44104</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44104</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44104</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44104</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44104</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44104</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44104</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44104</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44104</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44104</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44104</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44104</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44104</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44104</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44104</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44104</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44104</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44104</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44104</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44104</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44104</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44104</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44104</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44104</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44104</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44104</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44104</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44104</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44104</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44104</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44104</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44104</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44104</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44104</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44104</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44104</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44104</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44104</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44104</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44104</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44104</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44104</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44104</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44104</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44104</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44104</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44104</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44104</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44104</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44104</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44104</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44104</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44104</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44104</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44104</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44104</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44104</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44104</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44104</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44104</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44104</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44104</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44104</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44104</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44104</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44104</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44104</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44104</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44104</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44104</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44104</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44104</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44104</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44104</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44104</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44104</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44104</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44104</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44104</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44104</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44104</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44104</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44104</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44104</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44104</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44104</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44104</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44104</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44104</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44104</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44104</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44104</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44104</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44104</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44104</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44104</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44104</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44104</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44104</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44104</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44104</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44104</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44104</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44104</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44104</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44104</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44104</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44104</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44104</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44104</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44104</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44104</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44104</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44104</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44104</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44104</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44104</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44104</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44104</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44104</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44104</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44104</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44104</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44104</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44104</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44104</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44104</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44104</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44104</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44104</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44104</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44104</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44104</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44104</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44104</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44104</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44104</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44104</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44104</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44104</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44104</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44104</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44104</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44104</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44104</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44104</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44104</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44104</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44104</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44104</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44104</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44104</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44104</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44104</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44104</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44104</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44104</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44104</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44104</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44104</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44104</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44104</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44104</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44104</v>
      </c>
      <c r="D679" s="105" t="s">
        <v>545</v>
      </c>
      <c r="E679" s="496">
        <v>8</v>
      </c>
      <c r="F679" s="105" t="s">
        <v>828</v>
      </c>
      <c r="H679" s="105">
        <f>'Справка 6'!K19</f>
        <v>1</v>
      </c>
    </row>
    <row r="680" spans="1:8" ht="15.75">
      <c r="A680" s="105" t="str">
        <f t="shared" si="42"/>
        <v>НИД Индустриален Фонд АД</v>
      </c>
      <c r="B680" s="105" t="str">
        <f t="shared" si="43"/>
        <v>121247332</v>
      </c>
      <c r="C680" s="581">
        <f t="shared" si="44"/>
        <v>44104</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44104</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44104</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44104</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44104</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44104</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44104</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44104</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44104</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44104</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44104</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44104</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44104</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44104</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44104</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44104</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44104</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44104</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44104</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44104</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44104</v>
      </c>
      <c r="D700" s="105" t="s">
        <v>583</v>
      </c>
      <c r="E700" s="496">
        <v>8</v>
      </c>
      <c r="F700" s="105" t="s">
        <v>582</v>
      </c>
      <c r="H700" s="105">
        <f>'Справка 6'!K42</f>
        <v>1</v>
      </c>
    </row>
    <row r="701" spans="1:8" ht="15.75">
      <c r="A701" s="105" t="str">
        <f t="shared" si="42"/>
        <v>НИД Индустриален Фонд АД</v>
      </c>
      <c r="B701" s="105" t="str">
        <f t="shared" si="43"/>
        <v>121247332</v>
      </c>
      <c r="C701" s="581">
        <f t="shared" si="44"/>
        <v>44104</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44104</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44104</v>
      </c>
      <c r="D703" s="105" t="s">
        <v>529</v>
      </c>
      <c r="E703" s="496">
        <v>9</v>
      </c>
      <c r="F703" s="105" t="s">
        <v>528</v>
      </c>
      <c r="H703" s="105">
        <f>'Справка 6'!L13</f>
        <v>1</v>
      </c>
    </row>
    <row r="704" spans="1:8" ht="15.75">
      <c r="A704" s="105" t="str">
        <f t="shared" si="42"/>
        <v>НИД Индустриален Фонд АД</v>
      </c>
      <c r="B704" s="105" t="str">
        <f t="shared" si="43"/>
        <v>121247332</v>
      </c>
      <c r="C704" s="581">
        <f t="shared" si="44"/>
        <v>44104</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44104</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44104</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44104</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44104</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44104</v>
      </c>
      <c r="D709" s="105" t="s">
        <v>545</v>
      </c>
      <c r="E709" s="496">
        <v>9</v>
      </c>
      <c r="F709" s="105" t="s">
        <v>828</v>
      </c>
      <c r="H709" s="105">
        <f>'Справка 6'!L19</f>
        <v>1</v>
      </c>
    </row>
    <row r="710" spans="1:8" ht="15.75">
      <c r="A710" s="105" t="str">
        <f t="shared" si="42"/>
        <v>НИД Индустриален Фонд АД</v>
      </c>
      <c r="B710" s="105" t="str">
        <f t="shared" si="43"/>
        <v>121247332</v>
      </c>
      <c r="C710" s="581">
        <f t="shared" si="44"/>
        <v>44104</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44104</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44104</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44104</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44104</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44104</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44104</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44104</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44104</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44104</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44104</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44104</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44104</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44104</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44104</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44104</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44104</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44104</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44104</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44104</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44104</v>
      </c>
      <c r="D730" s="105" t="s">
        <v>583</v>
      </c>
      <c r="E730" s="496">
        <v>9</v>
      </c>
      <c r="F730" s="105" t="s">
        <v>582</v>
      </c>
      <c r="H730" s="105">
        <f>'Справка 6'!L42</f>
        <v>1</v>
      </c>
    </row>
    <row r="731" spans="1:8" ht="15.75">
      <c r="A731" s="105" t="str">
        <f t="shared" si="45"/>
        <v>НИД Индустриален Фонд АД</v>
      </c>
      <c r="B731" s="105" t="str">
        <f t="shared" si="46"/>
        <v>121247332</v>
      </c>
      <c r="C731" s="581">
        <f t="shared" si="47"/>
        <v>44104</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44104</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44104</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44104</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44104</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44104</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44104</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44104</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44104</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44104</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44104</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44104</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44104</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44104</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44104</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44104</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44104</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44104</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44104</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44104</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44104</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44104</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44104</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44104</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44104</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44104</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44104</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44104</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44104</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44104</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44104</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44104</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44104</v>
      </c>
      <c r="D763" s="105" t="s">
        <v>529</v>
      </c>
      <c r="E763" s="496">
        <v>11</v>
      </c>
      <c r="F763" s="105" t="s">
        <v>528</v>
      </c>
      <c r="H763" s="105">
        <f>'Справка 6'!N13</f>
        <v>2</v>
      </c>
    </row>
    <row r="764" spans="1:8" ht="15.75">
      <c r="A764" s="105" t="str">
        <f t="shared" si="45"/>
        <v>НИД Индустриален Фонд АД</v>
      </c>
      <c r="B764" s="105" t="str">
        <f t="shared" si="46"/>
        <v>121247332</v>
      </c>
      <c r="C764" s="581">
        <f t="shared" si="47"/>
        <v>44104</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44104</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44104</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44104</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44104</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44104</v>
      </c>
      <c r="D769" s="105" t="s">
        <v>545</v>
      </c>
      <c r="E769" s="496">
        <v>11</v>
      </c>
      <c r="F769" s="105" t="s">
        <v>828</v>
      </c>
      <c r="H769" s="105">
        <f>'Справка 6'!N19</f>
        <v>2</v>
      </c>
    </row>
    <row r="770" spans="1:8" ht="15.75">
      <c r="A770" s="105" t="str">
        <f t="shared" si="45"/>
        <v>НИД Индустриален Фонд АД</v>
      </c>
      <c r="B770" s="105" t="str">
        <f t="shared" si="46"/>
        <v>121247332</v>
      </c>
      <c r="C770" s="581">
        <f t="shared" si="47"/>
        <v>44104</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44104</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44104</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44104</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44104</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44104</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44104</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44104</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44104</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44104</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44104</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44104</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44104</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44104</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44104</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44104</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44104</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44104</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44104</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44104</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44104</v>
      </c>
      <c r="D790" s="105" t="s">
        <v>583</v>
      </c>
      <c r="E790" s="496">
        <v>11</v>
      </c>
      <c r="F790" s="105" t="s">
        <v>582</v>
      </c>
      <c r="H790" s="105">
        <f>'Справка 6'!N42</f>
        <v>2</v>
      </c>
    </row>
    <row r="791" spans="1:8" ht="15.75">
      <c r="A791" s="105" t="str">
        <f t="shared" si="48"/>
        <v>НИД Индустриален Фонд АД</v>
      </c>
      <c r="B791" s="105" t="str">
        <f t="shared" si="49"/>
        <v>121247332</v>
      </c>
      <c r="C791" s="581">
        <f t="shared" si="50"/>
        <v>44104</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44104</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44104</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44104</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44104</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44104</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44104</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44104</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44104</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44104</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44104</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44104</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44104</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44104</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44104</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44104</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44104</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44104</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44104</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44104</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44104</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44104</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44104</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44104</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44104</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44104</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44104</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44104</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44104</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44104</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44104</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44104</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44104</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44104</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44104</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44104</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44104</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44104</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44104</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44104</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44104</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44104</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44104</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44104</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44104</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44104</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44104</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44104</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44104</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44104</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44104</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44104</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44104</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44104</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44104</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44104</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44104</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44104</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44104</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44104</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44104</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44104</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44104</v>
      </c>
      <c r="D853" s="105" t="s">
        <v>529</v>
      </c>
      <c r="E853" s="496">
        <v>14</v>
      </c>
      <c r="F853" s="105" t="s">
        <v>528</v>
      </c>
      <c r="H853" s="105">
        <f>'Справка 6'!Q13</f>
        <v>2</v>
      </c>
    </row>
    <row r="854" spans="1:8" ht="15.75">
      <c r="A854" s="105" t="str">
        <f t="shared" si="51"/>
        <v>НИД Индустриален Фонд АД</v>
      </c>
      <c r="B854" s="105" t="str">
        <f t="shared" si="52"/>
        <v>121247332</v>
      </c>
      <c r="C854" s="581">
        <f t="shared" si="53"/>
        <v>44104</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44104</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44104</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44104</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44104</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44104</v>
      </c>
      <c r="D859" s="105" t="s">
        <v>545</v>
      </c>
      <c r="E859" s="496">
        <v>14</v>
      </c>
      <c r="F859" s="105" t="s">
        <v>828</v>
      </c>
      <c r="H859" s="105">
        <f>'Справка 6'!Q19</f>
        <v>2</v>
      </c>
    </row>
    <row r="860" spans="1:8" ht="15.75">
      <c r="A860" s="105" t="str">
        <f t="shared" si="51"/>
        <v>НИД Индустриален Фонд АД</v>
      </c>
      <c r="B860" s="105" t="str">
        <f t="shared" si="52"/>
        <v>121247332</v>
      </c>
      <c r="C860" s="581">
        <f t="shared" si="53"/>
        <v>44104</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44104</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44104</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44104</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44104</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44104</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44104</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44104</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44104</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44104</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44104</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44104</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44104</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44104</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44104</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44104</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44104</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44104</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44104</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44104</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44104</v>
      </c>
      <c r="D880" s="105" t="s">
        <v>583</v>
      </c>
      <c r="E880" s="496">
        <v>14</v>
      </c>
      <c r="F880" s="105" t="s">
        <v>582</v>
      </c>
      <c r="H880" s="105">
        <f>'Справка 6'!Q42</f>
        <v>2</v>
      </c>
    </row>
    <row r="881" spans="1:8" ht="15.75">
      <c r="A881" s="105" t="str">
        <f t="shared" si="51"/>
        <v>НИД Индустриален Фонд АД</v>
      </c>
      <c r="B881" s="105" t="str">
        <f t="shared" si="52"/>
        <v>121247332</v>
      </c>
      <c r="C881" s="581">
        <f t="shared" si="53"/>
        <v>44104</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44104</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44104</v>
      </c>
      <c r="D883" s="105" t="s">
        <v>529</v>
      </c>
      <c r="E883" s="496">
        <v>15</v>
      </c>
      <c r="F883" s="105" t="s">
        <v>528</v>
      </c>
      <c r="H883" s="105">
        <f>'Справка 6'!R13</f>
        <v>1</v>
      </c>
    </row>
    <row r="884" spans="1:8" ht="15.75">
      <c r="A884" s="105" t="str">
        <f t="shared" si="51"/>
        <v>НИД Индустриален Фонд АД</v>
      </c>
      <c r="B884" s="105" t="str">
        <f t="shared" si="52"/>
        <v>121247332</v>
      </c>
      <c r="C884" s="581">
        <f t="shared" si="53"/>
        <v>44104</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44104</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44104</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44104</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44104</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44104</v>
      </c>
      <c r="D889" s="105" t="s">
        <v>545</v>
      </c>
      <c r="E889" s="496">
        <v>15</v>
      </c>
      <c r="F889" s="105" t="s">
        <v>828</v>
      </c>
      <c r="H889" s="105">
        <f>'Справка 6'!R19</f>
        <v>1</v>
      </c>
    </row>
    <row r="890" spans="1:8" ht="15.75">
      <c r="A890" s="105" t="str">
        <f t="shared" si="51"/>
        <v>НИД Индустриален Фонд АД</v>
      </c>
      <c r="B890" s="105" t="str">
        <f t="shared" si="52"/>
        <v>121247332</v>
      </c>
      <c r="C890" s="581">
        <f t="shared" si="53"/>
        <v>44104</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44104</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44104</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44104</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44104</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44104</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44104</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44104</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44104</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44104</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44104</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44104</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44104</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44104</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44104</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44104</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44104</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44104</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44104</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44104</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44104</v>
      </c>
      <c r="D910" s="105" t="s">
        <v>583</v>
      </c>
      <c r="E910" s="496">
        <v>15</v>
      </c>
      <c r="F910" s="105" t="s">
        <v>582</v>
      </c>
      <c r="H910" s="105">
        <f>'Справка 6'!R42</f>
        <v>1</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44104</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44104</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44104</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44104</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44104</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44104</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44104</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44104</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44104</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44104</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44104</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44104</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44104</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44104</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44104</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44104</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44104</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44104</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44104</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44104</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44104</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44104</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44104</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44104</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44104</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44104</v>
      </c>
      <c r="D937" s="105" t="s">
        <v>644</v>
      </c>
      <c r="E937" s="496">
        <v>1</v>
      </c>
      <c r="F937" s="105" t="s">
        <v>643</v>
      </c>
      <c r="G937" s="105" t="s">
        <v>865</v>
      </c>
      <c r="H937" s="498">
        <f>'Справка 7'!C40</f>
        <v>11</v>
      </c>
    </row>
    <row r="938" spans="1:8" ht="15.75">
      <c r="A938" s="105" t="str">
        <f t="shared" si="54"/>
        <v>НИД Индустриален Фонд АД</v>
      </c>
      <c r="B938" s="105" t="str">
        <f t="shared" si="55"/>
        <v>121247332</v>
      </c>
      <c r="C938" s="581">
        <f t="shared" si="56"/>
        <v>44104</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44104</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44104</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44104</v>
      </c>
      <c r="D941" s="105" t="s">
        <v>652</v>
      </c>
      <c r="E941" s="496">
        <v>1</v>
      </c>
      <c r="F941" s="105" t="s">
        <v>621</v>
      </c>
      <c r="G941" s="105" t="s">
        <v>865</v>
      </c>
      <c r="H941" s="498">
        <f>'Справка 7'!C44</f>
        <v>11</v>
      </c>
    </row>
    <row r="942" spans="1:8" ht="15.75">
      <c r="A942" s="105" t="str">
        <f t="shared" si="54"/>
        <v>НИД Индустриален Фонд АД</v>
      </c>
      <c r="B942" s="105" t="str">
        <f t="shared" si="55"/>
        <v>121247332</v>
      </c>
      <c r="C942" s="581">
        <f t="shared" si="56"/>
        <v>44104</v>
      </c>
      <c r="D942" s="105" t="s">
        <v>654</v>
      </c>
      <c r="E942" s="496">
        <v>1</v>
      </c>
      <c r="F942" s="105" t="s">
        <v>614</v>
      </c>
      <c r="G942" s="105" t="s">
        <v>865</v>
      </c>
      <c r="H942" s="498">
        <f>'Справка 7'!C45</f>
        <v>11</v>
      </c>
    </row>
    <row r="943" spans="1:8" ht="15.75">
      <c r="A943" s="105" t="str">
        <f t="shared" si="54"/>
        <v>НИД Индустриален Фонд АД</v>
      </c>
      <c r="B943" s="105" t="str">
        <f t="shared" si="55"/>
        <v>121247332</v>
      </c>
      <c r="C943" s="581">
        <f t="shared" si="56"/>
        <v>44104</v>
      </c>
      <c r="D943" s="105" t="s">
        <v>656</v>
      </c>
      <c r="E943" s="496">
        <v>1</v>
      </c>
      <c r="F943" s="105" t="s">
        <v>655</v>
      </c>
      <c r="G943" s="105" t="s">
        <v>865</v>
      </c>
      <c r="H943" s="498">
        <f>'Справка 7'!C46</f>
        <v>11</v>
      </c>
    </row>
    <row r="944" spans="1:8" ht="15.75">
      <c r="A944" s="105" t="str">
        <f t="shared" si="54"/>
        <v>НИД Индустриален Фонд АД</v>
      </c>
      <c r="B944" s="105" t="str">
        <f t="shared" si="55"/>
        <v>121247332</v>
      </c>
      <c r="C944" s="581">
        <f t="shared" si="56"/>
        <v>44104</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44104</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44104</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44104</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44104</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44104</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44104</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44104</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44104</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44104</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44104</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44104</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44104</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44104</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44104</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44104</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44104</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44104</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44104</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44104</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44104</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44104</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44104</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44104</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44104</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44104</v>
      </c>
      <c r="D969" s="105" t="s">
        <v>644</v>
      </c>
      <c r="E969" s="496">
        <v>2</v>
      </c>
      <c r="F969" s="105" t="s">
        <v>643</v>
      </c>
      <c r="G969" s="105" t="s">
        <v>865</v>
      </c>
      <c r="H969" s="498">
        <f>'Справка 7'!D40</f>
        <v>11</v>
      </c>
    </row>
    <row r="970" spans="1:8" ht="15.75">
      <c r="A970" s="105" t="str">
        <f t="shared" si="54"/>
        <v>НИД Индустриален Фонд АД</v>
      </c>
      <c r="B970" s="105" t="str">
        <f t="shared" si="55"/>
        <v>121247332</v>
      </c>
      <c r="C970" s="581">
        <f t="shared" si="56"/>
        <v>44104</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44104</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44104</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44104</v>
      </c>
      <c r="D973" s="105" t="s">
        <v>652</v>
      </c>
      <c r="E973" s="496">
        <v>2</v>
      </c>
      <c r="F973" s="105" t="s">
        <v>621</v>
      </c>
      <c r="G973" s="105" t="s">
        <v>865</v>
      </c>
      <c r="H973" s="498">
        <f>'Справка 7'!D44</f>
        <v>11</v>
      </c>
    </row>
    <row r="974" spans="1:8" ht="15.75">
      <c r="A974" s="105" t="str">
        <f t="shared" si="54"/>
        <v>НИД Индустриален Фонд АД</v>
      </c>
      <c r="B974" s="105" t="str">
        <f t="shared" si="55"/>
        <v>121247332</v>
      </c>
      <c r="C974" s="581">
        <f t="shared" si="56"/>
        <v>44104</v>
      </c>
      <c r="D974" s="105" t="s">
        <v>654</v>
      </c>
      <c r="E974" s="496">
        <v>2</v>
      </c>
      <c r="F974" s="105" t="s">
        <v>614</v>
      </c>
      <c r="G974" s="105" t="s">
        <v>865</v>
      </c>
      <c r="H974" s="498">
        <f>'Справка 7'!D45</f>
        <v>11</v>
      </c>
    </row>
    <row r="975" spans="1:8" ht="15.75">
      <c r="A975" s="105" t="str">
        <f t="shared" si="54"/>
        <v>НИД Индустриален Фонд АД</v>
      </c>
      <c r="B975" s="105" t="str">
        <f t="shared" si="55"/>
        <v>121247332</v>
      </c>
      <c r="C975" s="581">
        <f t="shared" si="56"/>
        <v>44104</v>
      </c>
      <c r="D975" s="105" t="s">
        <v>656</v>
      </c>
      <c r="E975" s="496">
        <v>2</v>
      </c>
      <c r="F975" s="105" t="s">
        <v>655</v>
      </c>
      <c r="G975" s="105" t="s">
        <v>865</v>
      </c>
      <c r="H975" s="498">
        <f>'Справка 7'!D46</f>
        <v>11</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44104</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44104</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44104</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44104</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44104</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44104</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44104</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44104</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44104</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44104</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44104</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44104</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44104</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44104</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44104</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44104</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44104</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44104</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44104</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44104</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44104</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44104</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44104</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44104</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44104</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44104</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44104</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44104</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44104</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44104</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44104</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44104</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44104</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44104</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44104</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44104</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44104</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44104</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44104</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44104</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44104</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44104</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44104</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44104</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44104</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44104</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44104</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44104</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44104</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44104</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44104</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44104</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44104</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44104</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44104</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44104</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44104</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44104</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44104</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44104</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44104</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44104</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44104</v>
      </c>
      <c r="D1038" s="105" t="s">
        <v>718</v>
      </c>
      <c r="E1038" s="496">
        <v>1</v>
      </c>
      <c r="F1038" s="105" t="s">
        <v>717</v>
      </c>
      <c r="G1038" s="500" t="s">
        <v>874</v>
      </c>
      <c r="H1038" s="105">
        <f>'Справка 7'!C87</f>
        <v>3</v>
      </c>
    </row>
    <row r="1039" spans="1:8" ht="15.75">
      <c r="A1039" s="105" t="str">
        <f t="shared" si="57"/>
        <v>НИД Индустриален Фонд АД</v>
      </c>
      <c r="B1039" s="105" t="str">
        <f t="shared" si="58"/>
        <v>121247332</v>
      </c>
      <c r="C1039" s="581">
        <f t="shared" si="59"/>
        <v>44104</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44104</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44104</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44104</v>
      </c>
      <c r="D1042" s="105" t="s">
        <v>726</v>
      </c>
      <c r="E1042" s="496">
        <v>1</v>
      </c>
      <c r="F1042" s="105" t="s">
        <v>725</v>
      </c>
      <c r="G1042" s="500" t="s">
        <v>874</v>
      </c>
      <c r="H1042" s="105">
        <f>'Справка 7'!C91</f>
        <v>2</v>
      </c>
    </row>
    <row r="1043" spans="1:8" ht="15.75">
      <c r="A1043" s="105" t="str">
        <f t="shared" si="60"/>
        <v>НИД Индустриален Фонд АД</v>
      </c>
      <c r="B1043" s="105" t="str">
        <f t="shared" si="61"/>
        <v>121247332</v>
      </c>
      <c r="C1043" s="581">
        <f t="shared" si="62"/>
        <v>44104</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44104</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44104</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44104</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44104</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44104</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44104</v>
      </c>
      <c r="D1049" s="105" t="s">
        <v>738</v>
      </c>
      <c r="E1049" s="496">
        <v>1</v>
      </c>
      <c r="F1049" s="105" t="s">
        <v>691</v>
      </c>
      <c r="G1049" s="500" t="s">
        <v>874</v>
      </c>
      <c r="H1049" s="105">
        <f>'Справка 7'!C98</f>
        <v>3</v>
      </c>
    </row>
    <row r="1050" spans="1:8" ht="15.75">
      <c r="A1050" s="105" t="str">
        <f t="shared" si="60"/>
        <v>НИД Индустриален Фонд АД</v>
      </c>
      <c r="B1050" s="105" t="str">
        <f t="shared" si="61"/>
        <v>121247332</v>
      </c>
      <c r="C1050" s="581">
        <f t="shared" si="62"/>
        <v>44104</v>
      </c>
      <c r="D1050" s="105" t="s">
        <v>740</v>
      </c>
      <c r="E1050" s="496">
        <v>1</v>
      </c>
      <c r="F1050" s="105" t="s">
        <v>739</v>
      </c>
      <c r="G1050" s="500" t="s">
        <v>874</v>
      </c>
      <c r="H1050" s="105">
        <f>'Справка 7'!C99</f>
        <v>3</v>
      </c>
    </row>
    <row r="1051" spans="1:8" ht="15.75">
      <c r="A1051" s="105" t="str">
        <f t="shared" si="60"/>
        <v>НИД Индустриален Фонд АД</v>
      </c>
      <c r="B1051" s="105" t="str">
        <f t="shared" si="61"/>
        <v>121247332</v>
      </c>
      <c r="C1051" s="581">
        <f t="shared" si="62"/>
        <v>44104</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44104</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44104</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44104</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44104</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44104</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44104</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44104</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44104</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44104</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44104</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44104</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44104</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44104</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44104</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44104</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44104</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44104</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44104</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44104</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44104</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44104</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44104</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44104</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44104</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44104</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44104</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44104</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44104</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44104</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44104</v>
      </c>
      <c r="D1081" s="105" t="s">
        <v>718</v>
      </c>
      <c r="E1081" s="496">
        <v>2</v>
      </c>
      <c r="F1081" s="105" t="s">
        <v>717</v>
      </c>
      <c r="G1081" s="500" t="s">
        <v>874</v>
      </c>
      <c r="H1081" s="105">
        <f>'Справка 7'!D87</f>
        <v>3</v>
      </c>
    </row>
    <row r="1082" spans="1:8" ht="15.75">
      <c r="A1082" s="105" t="str">
        <f t="shared" si="60"/>
        <v>НИД Индустриален Фонд АД</v>
      </c>
      <c r="B1082" s="105" t="str">
        <f t="shared" si="61"/>
        <v>121247332</v>
      </c>
      <c r="C1082" s="581">
        <f t="shared" si="62"/>
        <v>44104</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44104</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44104</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44104</v>
      </c>
      <c r="D1085" s="105" t="s">
        <v>726</v>
      </c>
      <c r="E1085" s="496">
        <v>2</v>
      </c>
      <c r="F1085" s="105" t="s">
        <v>725</v>
      </c>
      <c r="G1085" s="500" t="s">
        <v>874</v>
      </c>
      <c r="H1085" s="105">
        <f>'Справка 7'!D91</f>
        <v>2</v>
      </c>
    </row>
    <row r="1086" spans="1:8" ht="15.75">
      <c r="A1086" s="105" t="str">
        <f t="shared" si="60"/>
        <v>НИД Индустриален Фонд АД</v>
      </c>
      <c r="B1086" s="105" t="str">
        <f t="shared" si="61"/>
        <v>121247332</v>
      </c>
      <c r="C1086" s="581">
        <f t="shared" si="62"/>
        <v>44104</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44104</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44104</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44104</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44104</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44104</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44104</v>
      </c>
      <c r="D1092" s="105" t="s">
        <v>738</v>
      </c>
      <c r="E1092" s="496">
        <v>2</v>
      </c>
      <c r="F1092" s="105" t="s">
        <v>691</v>
      </c>
      <c r="G1092" s="500" t="s">
        <v>874</v>
      </c>
      <c r="H1092" s="105">
        <f>'Справка 7'!D98</f>
        <v>3</v>
      </c>
    </row>
    <row r="1093" spans="1:8" ht="15.75">
      <c r="A1093" s="105" t="str">
        <f t="shared" si="60"/>
        <v>НИД Индустриален Фонд АД</v>
      </c>
      <c r="B1093" s="105" t="str">
        <f t="shared" si="61"/>
        <v>121247332</v>
      </c>
      <c r="C1093" s="581">
        <f t="shared" si="62"/>
        <v>44104</v>
      </c>
      <c r="D1093" s="105" t="s">
        <v>740</v>
      </c>
      <c r="E1093" s="496">
        <v>2</v>
      </c>
      <c r="F1093" s="105" t="s">
        <v>739</v>
      </c>
      <c r="G1093" s="500" t="s">
        <v>874</v>
      </c>
      <c r="H1093" s="105">
        <f>'Справка 7'!D99</f>
        <v>3</v>
      </c>
    </row>
    <row r="1094" spans="1:8" ht="15.75">
      <c r="A1094" s="105" t="str">
        <f t="shared" si="60"/>
        <v>НИД Индустриален Фонд АД</v>
      </c>
      <c r="B1094" s="105" t="str">
        <f t="shared" si="61"/>
        <v>121247332</v>
      </c>
      <c r="C1094" s="581">
        <f t="shared" si="62"/>
        <v>44104</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44104</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44104</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44104</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44104</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44104</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44104</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44104</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44104</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44104</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44104</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44104</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44104</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44104</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44104</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44104</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44104</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44104</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44104</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44104</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44104</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44104</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44104</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44104</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44104</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44104</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44104</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44104</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44104</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44104</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44104</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44104</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44104</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44104</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44104</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44104</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44104</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44104</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44104</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44104</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44104</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44104</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44104</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44104</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44104</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44104</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44104</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44104</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44104</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44104</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44104</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44104</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44104</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44104</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44104</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44104</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44104</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44104</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44104</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44104</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44104</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44104</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44104</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44104</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44104</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44104</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44104</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44104</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44104</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44104</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44104</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44104</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44104</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44104</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44104</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44104</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44104</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44104</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44104</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44104</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44104</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44104</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44104</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44104</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44104</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44104</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44104</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44104</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44104</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44104</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44104</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44104</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44104</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44104</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44104</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44104</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44104</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44104</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44104</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44104</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44104</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44104</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44104</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44104</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44104</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44104</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44104</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44104</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44104</v>
      </c>
      <c r="D1203" s="105" t="s">
        <v>772</v>
      </c>
      <c r="E1203" s="105">
        <v>1</v>
      </c>
      <c r="F1203" s="105" t="s">
        <v>762</v>
      </c>
      <c r="H1203" s="498">
        <f>'Справка 8'!C20</f>
        <v>105905</v>
      </c>
    </row>
    <row r="1204" spans="1:8" ht="15.75">
      <c r="A1204" s="105" t="str">
        <f t="shared" si="69"/>
        <v>НИД Индустриален Фонд АД</v>
      </c>
      <c r="B1204" s="105" t="str">
        <f t="shared" si="70"/>
        <v>121247332</v>
      </c>
      <c r="C1204" s="581">
        <f t="shared" si="71"/>
        <v>44104</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44104</v>
      </c>
      <c r="D1205" s="105" t="s">
        <v>776</v>
      </c>
      <c r="E1205" s="105">
        <v>1</v>
      </c>
      <c r="F1205" s="105" t="s">
        <v>775</v>
      </c>
      <c r="H1205" s="498">
        <f>'Справка 8'!C22</f>
        <v>795000</v>
      </c>
    </row>
    <row r="1206" spans="1:8" ht="15.75">
      <c r="A1206" s="105" t="str">
        <f t="shared" si="69"/>
        <v>НИД Индустриален Фонд АД</v>
      </c>
      <c r="B1206" s="105" t="str">
        <f t="shared" si="70"/>
        <v>121247332</v>
      </c>
      <c r="C1206" s="581">
        <f t="shared" si="71"/>
        <v>44104</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44104</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44104</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44104</v>
      </c>
      <c r="D1209" s="105" t="s">
        <v>784</v>
      </c>
      <c r="E1209" s="105">
        <v>1</v>
      </c>
      <c r="F1209" s="105" t="s">
        <v>783</v>
      </c>
      <c r="H1209" s="498">
        <f>'Справка 8'!C26</f>
        <v>0</v>
      </c>
    </row>
    <row r="1210" spans="1:8" ht="15.75">
      <c r="A1210" s="105" t="str">
        <f t="shared" si="69"/>
        <v>НИД Индустриален Фонд АД</v>
      </c>
      <c r="B1210" s="105" t="str">
        <f t="shared" si="70"/>
        <v>121247332</v>
      </c>
      <c r="C1210" s="581">
        <f t="shared" si="71"/>
        <v>44104</v>
      </c>
      <c r="D1210" s="105" t="s">
        <v>786</v>
      </c>
      <c r="E1210" s="105">
        <v>1</v>
      </c>
      <c r="F1210" s="105" t="s">
        <v>771</v>
      </c>
      <c r="H1210" s="498">
        <f>'Справка 8'!C27</f>
        <v>900905</v>
      </c>
    </row>
    <row r="1211" spans="1:8" ht="15.75">
      <c r="A1211" s="105" t="str">
        <f t="shared" si="69"/>
        <v>НИД Индустриален Фонд АД</v>
      </c>
      <c r="B1211" s="105" t="str">
        <f t="shared" si="70"/>
        <v>121247332</v>
      </c>
      <c r="C1211" s="581">
        <f t="shared" si="71"/>
        <v>44104</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44104</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44104</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44104</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44104</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44104</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44104</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44104</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44104</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44104</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44104</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44104</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44104</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44104</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44104</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44104</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44104</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44104</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44104</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44104</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44104</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44104</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44104</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44104</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44104</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44104</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44104</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44104</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44104</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44104</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44104</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44104</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44104</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44104</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44104</v>
      </c>
      <c r="D1245" s="105" t="s">
        <v>772</v>
      </c>
      <c r="E1245" s="105">
        <v>4</v>
      </c>
      <c r="F1245" s="105" t="s">
        <v>762</v>
      </c>
      <c r="H1245" s="498">
        <f>'Справка 8'!F20</f>
        <v>226</v>
      </c>
    </row>
    <row r="1246" spans="1:8" ht="15.75">
      <c r="A1246" s="105" t="str">
        <f t="shared" si="72"/>
        <v>НИД Индустриален Фонд АД</v>
      </c>
      <c r="B1246" s="105" t="str">
        <f t="shared" si="73"/>
        <v>121247332</v>
      </c>
      <c r="C1246" s="581">
        <f t="shared" si="74"/>
        <v>44104</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44104</v>
      </c>
      <c r="D1247" s="105" t="s">
        <v>776</v>
      </c>
      <c r="E1247" s="105">
        <v>4</v>
      </c>
      <c r="F1247" s="105" t="s">
        <v>775</v>
      </c>
      <c r="H1247" s="498">
        <f>'Справка 8'!F22</f>
        <v>1336</v>
      </c>
    </row>
    <row r="1248" spans="1:8" ht="15.75">
      <c r="A1248" s="105" t="str">
        <f t="shared" si="72"/>
        <v>НИД Индустриален Фонд АД</v>
      </c>
      <c r="B1248" s="105" t="str">
        <f t="shared" si="73"/>
        <v>121247332</v>
      </c>
      <c r="C1248" s="581">
        <f t="shared" si="74"/>
        <v>44104</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44104</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44104</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44104</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44104</v>
      </c>
      <c r="D1252" s="105" t="s">
        <v>786</v>
      </c>
      <c r="E1252" s="105">
        <v>4</v>
      </c>
      <c r="F1252" s="105" t="s">
        <v>771</v>
      </c>
      <c r="H1252" s="498">
        <f>'Справка 8'!F27</f>
        <v>1562</v>
      </c>
    </row>
    <row r="1253" spans="1:8" ht="15.75">
      <c r="A1253" s="105" t="str">
        <f t="shared" si="72"/>
        <v>НИД Индустриален Фонд АД</v>
      </c>
      <c r="B1253" s="105" t="str">
        <f t="shared" si="73"/>
        <v>121247332</v>
      </c>
      <c r="C1253" s="581">
        <f t="shared" si="74"/>
        <v>44104</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44104</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44104</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44104</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44104</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44104</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44104</v>
      </c>
      <c r="D1259" s="105" t="s">
        <v>772</v>
      </c>
      <c r="E1259" s="105">
        <v>5</v>
      </c>
      <c r="F1259" s="105" t="s">
        <v>762</v>
      </c>
      <c r="H1259" s="498">
        <f>'Справка 8'!G20</f>
        <v>5</v>
      </c>
    </row>
    <row r="1260" spans="1:8" ht="15.75">
      <c r="A1260" s="105" t="str">
        <f t="shared" si="72"/>
        <v>НИД Индустриален Фонд АД</v>
      </c>
      <c r="B1260" s="105" t="str">
        <f t="shared" si="73"/>
        <v>121247332</v>
      </c>
      <c r="C1260" s="581">
        <f t="shared" si="74"/>
        <v>44104</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44104</v>
      </c>
      <c r="D1261" s="105" t="s">
        <v>776</v>
      </c>
      <c r="E1261" s="105">
        <v>5</v>
      </c>
      <c r="F1261" s="105" t="s">
        <v>775</v>
      </c>
      <c r="H1261" s="498">
        <f>'Справка 8'!G22</f>
        <v>26</v>
      </c>
    </row>
    <row r="1262" spans="1:8" ht="15.75">
      <c r="A1262" s="105" t="str">
        <f t="shared" si="75"/>
        <v>НИД Индустриален Фонд АД</v>
      </c>
      <c r="B1262" s="105" t="str">
        <f t="shared" si="76"/>
        <v>121247332</v>
      </c>
      <c r="C1262" s="581">
        <f t="shared" si="77"/>
        <v>44104</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44104</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44104</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44104</v>
      </c>
      <c r="D1265" s="105" t="s">
        <v>784</v>
      </c>
      <c r="E1265" s="105">
        <v>5</v>
      </c>
      <c r="F1265" s="105" t="s">
        <v>783</v>
      </c>
      <c r="H1265" s="498">
        <f>'Справка 8'!G26</f>
        <v>0</v>
      </c>
    </row>
    <row r="1266" spans="1:8" ht="15.75">
      <c r="A1266" s="105" t="str">
        <f t="shared" si="75"/>
        <v>НИД Индустриален Фонд АД</v>
      </c>
      <c r="B1266" s="105" t="str">
        <f t="shared" si="76"/>
        <v>121247332</v>
      </c>
      <c r="C1266" s="581">
        <f t="shared" si="77"/>
        <v>44104</v>
      </c>
      <c r="D1266" s="105" t="s">
        <v>786</v>
      </c>
      <c r="E1266" s="105">
        <v>5</v>
      </c>
      <c r="F1266" s="105" t="s">
        <v>771</v>
      </c>
      <c r="H1266" s="498">
        <f>'Справка 8'!G27</f>
        <v>31</v>
      </c>
    </row>
    <row r="1267" spans="1:8" ht="15.75">
      <c r="A1267" s="105" t="str">
        <f t="shared" si="75"/>
        <v>НИД Индустриален Фонд АД</v>
      </c>
      <c r="B1267" s="105" t="str">
        <f t="shared" si="76"/>
        <v>121247332</v>
      </c>
      <c r="C1267" s="581">
        <f t="shared" si="77"/>
        <v>44104</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44104</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44104</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44104</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44104</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44104</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44104</v>
      </c>
      <c r="D1273" s="105" t="s">
        <v>772</v>
      </c>
      <c r="E1273" s="105">
        <v>6</v>
      </c>
      <c r="F1273" s="105" t="s">
        <v>762</v>
      </c>
      <c r="H1273" s="498">
        <f>'Справка 8'!H20</f>
        <v>12</v>
      </c>
    </row>
    <row r="1274" spans="1:8" ht="15.75">
      <c r="A1274" s="105" t="str">
        <f t="shared" si="75"/>
        <v>НИД Индустриален Фонд АД</v>
      </c>
      <c r="B1274" s="105" t="str">
        <f t="shared" si="76"/>
        <v>121247332</v>
      </c>
      <c r="C1274" s="581">
        <f t="shared" si="77"/>
        <v>44104</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44104</v>
      </c>
      <c r="D1275" s="105" t="s">
        <v>776</v>
      </c>
      <c r="E1275" s="105">
        <v>6</v>
      </c>
      <c r="F1275" s="105" t="s">
        <v>775</v>
      </c>
      <c r="H1275" s="498">
        <f>'Справка 8'!H22</f>
        <v>1</v>
      </c>
    </row>
    <row r="1276" spans="1:8" ht="15.75">
      <c r="A1276" s="105" t="str">
        <f t="shared" si="75"/>
        <v>НИД Индустриален Фонд АД</v>
      </c>
      <c r="B1276" s="105" t="str">
        <f t="shared" si="76"/>
        <v>121247332</v>
      </c>
      <c r="C1276" s="581">
        <f t="shared" si="77"/>
        <v>44104</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44104</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44104</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44104</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44104</v>
      </c>
      <c r="D1280" s="105" t="s">
        <v>786</v>
      </c>
      <c r="E1280" s="105">
        <v>6</v>
      </c>
      <c r="F1280" s="105" t="s">
        <v>771</v>
      </c>
      <c r="H1280" s="498">
        <f>'Справка 8'!H27</f>
        <v>13</v>
      </c>
    </row>
    <row r="1281" spans="1:8" ht="15.75">
      <c r="A1281" s="105" t="str">
        <f t="shared" si="75"/>
        <v>НИД Индустриален Фонд АД</v>
      </c>
      <c r="B1281" s="105" t="str">
        <f t="shared" si="76"/>
        <v>121247332</v>
      </c>
      <c r="C1281" s="581">
        <f t="shared" si="77"/>
        <v>44104</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44104</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44104</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44104</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44104</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44104</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44104</v>
      </c>
      <c r="D1287" s="105" t="s">
        <v>772</v>
      </c>
      <c r="E1287" s="105">
        <v>7</v>
      </c>
      <c r="F1287" s="105" t="s">
        <v>762</v>
      </c>
      <c r="H1287" s="498">
        <f>'Справка 8'!I20</f>
        <v>219</v>
      </c>
    </row>
    <row r="1288" spans="1:8" ht="15.75">
      <c r="A1288" s="105" t="str">
        <f t="shared" si="75"/>
        <v>НИД Индустриален Фонд АД</v>
      </c>
      <c r="B1288" s="105" t="str">
        <f t="shared" si="76"/>
        <v>121247332</v>
      </c>
      <c r="C1288" s="581">
        <f t="shared" si="77"/>
        <v>44104</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44104</v>
      </c>
      <c r="D1289" s="105" t="s">
        <v>776</v>
      </c>
      <c r="E1289" s="105">
        <v>7</v>
      </c>
      <c r="F1289" s="105" t="s">
        <v>775</v>
      </c>
      <c r="H1289" s="498">
        <f>'Справка 8'!I22</f>
        <v>1361</v>
      </c>
    </row>
    <row r="1290" spans="1:8" ht="15.75">
      <c r="A1290" s="105" t="str">
        <f t="shared" si="75"/>
        <v>НИД Индустриален Фонд АД</v>
      </c>
      <c r="B1290" s="105" t="str">
        <f t="shared" si="76"/>
        <v>121247332</v>
      </c>
      <c r="C1290" s="581">
        <f t="shared" si="77"/>
        <v>44104</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44104</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44104</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44104</v>
      </c>
      <c r="D1293" s="105" t="s">
        <v>784</v>
      </c>
      <c r="E1293" s="105">
        <v>7</v>
      </c>
      <c r="F1293" s="105" t="s">
        <v>783</v>
      </c>
      <c r="H1293" s="498">
        <f>'Справка 8'!I26</f>
        <v>0</v>
      </c>
    </row>
    <row r="1294" spans="1:8" ht="15.75">
      <c r="A1294" s="105" t="str">
        <f t="shared" si="75"/>
        <v>НИД Индустриален Фонд АД</v>
      </c>
      <c r="B1294" s="105" t="str">
        <f t="shared" si="76"/>
        <v>121247332</v>
      </c>
      <c r="C1294" s="581">
        <f t="shared" si="77"/>
        <v>44104</v>
      </c>
      <c r="D1294" s="105" t="s">
        <v>786</v>
      </c>
      <c r="E1294" s="105">
        <v>7</v>
      </c>
      <c r="F1294" s="105" t="s">
        <v>771</v>
      </c>
      <c r="H1294" s="498">
        <f>'Справка 8'!I27</f>
        <v>1580</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44104</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44104</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44104</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44104</v>
      </c>
      <c r="D1299" s="105" t="s">
        <v>800</v>
      </c>
      <c r="E1299" s="105">
        <v>1</v>
      </c>
      <c r="F1299" s="105" t="s">
        <v>799</v>
      </c>
      <c r="H1299" s="498">
        <f>'Справка 5'!C78</f>
        <v>202</v>
      </c>
    </row>
    <row r="1300" spans="1:8" ht="15.75">
      <c r="A1300" s="105" t="str">
        <f t="shared" si="78"/>
        <v>НИД Индустриален Фонд АД</v>
      </c>
      <c r="B1300" s="105" t="str">
        <f t="shared" si="79"/>
        <v>121247332</v>
      </c>
      <c r="C1300" s="581">
        <f t="shared" si="80"/>
        <v>44104</v>
      </c>
      <c r="D1300" s="105" t="s">
        <v>802</v>
      </c>
      <c r="E1300" s="105">
        <v>1</v>
      </c>
      <c r="F1300" s="105" t="s">
        <v>791</v>
      </c>
      <c r="H1300" s="498">
        <f>'Справка 5'!C79</f>
        <v>202</v>
      </c>
    </row>
    <row r="1301" spans="1:8" ht="15.75">
      <c r="A1301" s="105" t="str">
        <f t="shared" si="78"/>
        <v>НИД Индустриален Фонд АД</v>
      </c>
      <c r="B1301" s="105" t="str">
        <f t="shared" si="79"/>
        <v>121247332</v>
      </c>
      <c r="C1301" s="581">
        <f t="shared" si="80"/>
        <v>44104</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44104</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44104</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44104</v>
      </c>
      <c r="D1304" s="105" t="s">
        <v>807</v>
      </c>
      <c r="E1304" s="105">
        <v>1</v>
      </c>
      <c r="F1304" s="105" t="s">
        <v>799</v>
      </c>
      <c r="H1304" s="498">
        <f>'Справка 5'!C148</f>
        <v>17</v>
      </c>
    </row>
    <row r="1305" spans="1:8" ht="15.75">
      <c r="A1305" s="105" t="str">
        <f t="shared" si="78"/>
        <v>НИД Индустриален Фонд АД</v>
      </c>
      <c r="B1305" s="105" t="str">
        <f t="shared" si="79"/>
        <v>121247332</v>
      </c>
      <c r="C1305" s="581">
        <f t="shared" si="80"/>
        <v>44104</v>
      </c>
      <c r="D1305" s="105" t="s">
        <v>809</v>
      </c>
      <c r="E1305" s="105">
        <v>1</v>
      </c>
      <c r="F1305" s="105" t="s">
        <v>803</v>
      </c>
      <c r="H1305" s="498">
        <f>'Справка 5'!C149</f>
        <v>17</v>
      </c>
    </row>
    <row r="1306" spans="1:8" ht="15.75">
      <c r="A1306" s="105" t="str">
        <f t="shared" si="78"/>
        <v>НИД Индустриален Фонд АД</v>
      </c>
      <c r="B1306" s="105" t="str">
        <f t="shared" si="79"/>
        <v>121247332</v>
      </c>
      <c r="C1306" s="581">
        <f t="shared" si="80"/>
        <v>44104</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44104</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44104</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44104</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44104</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44104</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44104</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44104</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44104</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44104</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44104</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44104</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44104</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44104</v>
      </c>
      <c r="D1319" s="105" t="s">
        <v>800</v>
      </c>
      <c r="E1319" s="105">
        <v>3</v>
      </c>
      <c r="F1319" s="105" t="s">
        <v>799</v>
      </c>
      <c r="H1319" s="498">
        <f>'Справка 5'!E78</f>
        <v>202</v>
      </c>
    </row>
    <row r="1320" spans="1:8" ht="15.75">
      <c r="A1320" s="105" t="str">
        <f t="shared" si="78"/>
        <v>НИД Индустриален Фонд АД</v>
      </c>
      <c r="B1320" s="105" t="str">
        <f t="shared" si="79"/>
        <v>121247332</v>
      </c>
      <c r="C1320" s="581">
        <f t="shared" si="80"/>
        <v>44104</v>
      </c>
      <c r="D1320" s="105" t="s">
        <v>802</v>
      </c>
      <c r="E1320" s="105">
        <v>3</v>
      </c>
      <c r="F1320" s="105" t="s">
        <v>791</v>
      </c>
      <c r="H1320" s="498">
        <f>'Справка 5'!E79</f>
        <v>202</v>
      </c>
    </row>
    <row r="1321" spans="1:8" ht="15.75">
      <c r="A1321" s="105" t="str">
        <f t="shared" si="78"/>
        <v>НИД Индустриален Фонд АД</v>
      </c>
      <c r="B1321" s="105" t="str">
        <f t="shared" si="79"/>
        <v>121247332</v>
      </c>
      <c r="C1321" s="581">
        <f t="shared" si="80"/>
        <v>44104</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44104</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44104</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44104</v>
      </c>
      <c r="D1324" s="105" t="s">
        <v>807</v>
      </c>
      <c r="E1324" s="105">
        <v>3</v>
      </c>
      <c r="F1324" s="105" t="s">
        <v>799</v>
      </c>
      <c r="H1324" s="498">
        <f>'Справка 5'!E148</f>
        <v>17</v>
      </c>
    </row>
    <row r="1325" spans="1:8" ht="15.75">
      <c r="A1325" s="105" t="str">
        <f t="shared" si="78"/>
        <v>НИД Индустриален Фонд АД</v>
      </c>
      <c r="B1325" s="105" t="str">
        <f t="shared" si="79"/>
        <v>121247332</v>
      </c>
      <c r="C1325" s="581">
        <f t="shared" si="80"/>
        <v>44104</v>
      </c>
      <c r="D1325" s="105" t="s">
        <v>809</v>
      </c>
      <c r="E1325" s="105">
        <v>3</v>
      </c>
      <c r="F1325" s="105" t="s">
        <v>803</v>
      </c>
      <c r="H1325" s="498">
        <f>'Справка 5'!E149</f>
        <v>17</v>
      </c>
    </row>
    <row r="1326" spans="1:8" ht="15.75">
      <c r="A1326" s="105" t="str">
        <f t="shared" si="78"/>
        <v>НИД Индустриален Фонд АД</v>
      </c>
      <c r="B1326" s="105" t="str">
        <f t="shared" si="79"/>
        <v>121247332</v>
      </c>
      <c r="C1326" s="581">
        <f t="shared" si="80"/>
        <v>44104</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44104</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44104</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44104</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44104</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44104</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44104</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44104</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44104</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44104</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999</v>
      </c>
      <c r="C1" s="701"/>
      <c r="D1" s="709"/>
      <c r="E1" s="709"/>
      <c r="F1" s="709"/>
    </row>
    <row r="2" spans="2:6" ht="15">
      <c r="B2" s="701" t="s">
        <v>1000</v>
      </c>
      <c r="C2" s="701"/>
      <c r="D2" s="709"/>
      <c r="E2" s="709"/>
      <c r="F2" s="709"/>
    </row>
    <row r="3" spans="2:6" ht="15">
      <c r="B3" s="702"/>
      <c r="C3" s="702"/>
      <c r="D3" s="710"/>
      <c r="E3" s="710"/>
      <c r="F3" s="710"/>
    </row>
    <row r="4" spans="2:6" ht="45">
      <c r="B4" s="702" t="s">
        <v>1001</v>
      </c>
      <c r="C4" s="702"/>
      <c r="D4" s="710"/>
      <c r="E4" s="710"/>
      <c r="F4" s="710"/>
    </row>
    <row r="5" spans="2:6" ht="15">
      <c r="B5" s="702"/>
      <c r="C5" s="702"/>
      <c r="D5" s="710"/>
      <c r="E5" s="710"/>
      <c r="F5" s="710"/>
    </row>
    <row r="6" spans="2:6" ht="15">
      <c r="B6" s="701" t="s">
        <v>1002</v>
      </c>
      <c r="C6" s="701"/>
      <c r="D6" s="709"/>
      <c r="E6" s="709" t="s">
        <v>1003</v>
      </c>
      <c r="F6" s="709" t="s">
        <v>1004</v>
      </c>
    </row>
    <row r="7" spans="2:6" ht="15.75" thickBot="1">
      <c r="B7" s="702"/>
      <c r="C7" s="702"/>
      <c r="D7" s="710"/>
      <c r="E7" s="710"/>
      <c r="F7" s="710"/>
    </row>
    <row r="8" spans="2:6" ht="60">
      <c r="B8" s="703" t="s">
        <v>1005</v>
      </c>
      <c r="C8" s="704"/>
      <c r="D8" s="711"/>
      <c r="E8" s="711">
        <v>1</v>
      </c>
      <c r="F8" s="712"/>
    </row>
    <row r="9" spans="2:6" ht="15.75" thickBot="1">
      <c r="B9" s="705"/>
      <c r="C9" s="706"/>
      <c r="D9" s="713"/>
      <c r="E9" s="713"/>
      <c r="F9" s="714" t="s">
        <v>1006</v>
      </c>
    </row>
    <row r="10" spans="2:6" ht="15">
      <c r="B10" s="702"/>
      <c r="C10" s="702"/>
      <c r="D10" s="710"/>
      <c r="E10" s="710"/>
      <c r="F10" s="710"/>
    </row>
    <row r="11" spans="2:6" ht="15">
      <c r="B11" s="702"/>
      <c r="C11" s="702"/>
      <c r="D11" s="710"/>
      <c r="E11" s="710"/>
      <c r="F11" s="710"/>
    </row>
    <row r="12" spans="2:6" ht="15">
      <c r="B12" s="701" t="s">
        <v>1007</v>
      </c>
      <c r="C12" s="701"/>
      <c r="D12" s="709"/>
      <c r="E12" s="709"/>
      <c r="F12" s="709"/>
    </row>
    <row r="13" spans="2:6" ht="15.75" thickBot="1">
      <c r="B13" s="702"/>
      <c r="C13" s="702"/>
      <c r="D13" s="710"/>
      <c r="E13" s="710"/>
      <c r="F13" s="710"/>
    </row>
    <row r="14" spans="2:6" ht="45.75" thickBot="1">
      <c r="B14" s="707" t="s">
        <v>1008</v>
      </c>
      <c r="C14" s="708"/>
      <c r="D14" s="715"/>
      <c r="E14" s="715">
        <v>22</v>
      </c>
      <c r="F14" s="716" t="s">
        <v>1006</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5" zoomScaleNormal="85" zoomScaleSheetLayoutView="85" zoomScalePageLayoutView="0" workbookViewId="0" topLeftCell="A4">
      <selection activeCell="G67" sqref="G6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30.09.2020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1</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1</v>
      </c>
      <c r="D20" s="598">
        <f>SUM(D12:D19)</f>
        <v>0</v>
      </c>
      <c r="E20" s="89" t="s">
        <v>54</v>
      </c>
      <c r="F20" s="93" t="s">
        <v>55</v>
      </c>
      <c r="G20" s="197">
        <v>24</v>
      </c>
      <c r="H20" s="196"/>
    </row>
    <row r="21" spans="1:8" ht="15.75">
      <c r="A21" s="100" t="s">
        <v>56</v>
      </c>
      <c r="B21" s="96" t="s">
        <v>57</v>
      </c>
      <c r="C21" s="476"/>
      <c r="D21" s="477"/>
      <c r="E21" s="89" t="s">
        <v>58</v>
      </c>
      <c r="F21" s="93" t="s">
        <v>59</v>
      </c>
      <c r="G21" s="197">
        <v>-76</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167</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-33</v>
      </c>
      <c r="H33" s="197">
        <v>-247</v>
      </c>
    </row>
    <row r="34" spans="1:8" ht="15.75">
      <c r="A34" s="100" t="s">
        <v>103</v>
      </c>
      <c r="B34" s="94"/>
      <c r="C34" s="595"/>
      <c r="D34" s="596"/>
      <c r="E34" s="484" t="s">
        <v>104</v>
      </c>
      <c r="F34" s="95" t="s">
        <v>105</v>
      </c>
      <c r="G34" s="597">
        <f>G28+G32+G33</f>
        <v>-581</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1601</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3</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2</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3</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11</v>
      </c>
      <c r="D75" s="196">
        <v>1</v>
      </c>
      <c r="E75" s="485" t="s">
        <v>160</v>
      </c>
      <c r="F75" s="95" t="s">
        <v>233</v>
      </c>
      <c r="G75" s="478"/>
      <c r="H75" s="479"/>
    </row>
    <row r="76" spans="1:8" ht="15.75">
      <c r="A76" s="482" t="s">
        <v>77</v>
      </c>
      <c r="B76" s="96" t="s">
        <v>232</v>
      </c>
      <c r="C76" s="597">
        <f>SUM(C68:C75)</f>
        <v>11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1361</v>
      </c>
      <c r="D79" s="596">
        <f>SUM(D80:D82)</f>
        <v>254</v>
      </c>
      <c r="E79" s="205" t="s">
        <v>849</v>
      </c>
      <c r="F79" s="99" t="s">
        <v>241</v>
      </c>
      <c r="G79" s="599">
        <f>G71+G73+G75+G77</f>
        <v>3</v>
      </c>
      <c r="H79" s="600">
        <f>H71+H73+H75+H77</f>
        <v>8</v>
      </c>
    </row>
    <row r="80" spans="1:8" ht="15.75">
      <c r="A80" s="89" t="s">
        <v>239</v>
      </c>
      <c r="B80" s="91" t="s">
        <v>240</v>
      </c>
      <c r="C80" s="197">
        <v>1361</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219</v>
      </c>
      <c r="D83" s="197">
        <v>78</v>
      </c>
      <c r="E83" s="204"/>
      <c r="F83" s="103"/>
      <c r="G83" s="622"/>
      <c r="H83" s="623"/>
    </row>
    <row r="84" spans="1:8" ht="15.75">
      <c r="A84" s="89" t="s">
        <v>133</v>
      </c>
      <c r="B84" s="91" t="s">
        <v>248</v>
      </c>
      <c r="C84" s="197"/>
      <c r="D84" s="197">
        <v>5</v>
      </c>
      <c r="E84" s="207"/>
      <c r="F84" s="103"/>
      <c r="G84" s="622"/>
      <c r="H84" s="623"/>
    </row>
    <row r="85" spans="1:8" ht="15.75">
      <c r="A85" s="482" t="s">
        <v>249</v>
      </c>
      <c r="B85" s="96" t="s">
        <v>250</v>
      </c>
      <c r="C85" s="597">
        <f>C84+C83+C79</f>
        <v>1580</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10</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10</v>
      </c>
      <c r="D92" s="598">
        <f>SUM(D88:D91)</f>
        <v>105</v>
      </c>
      <c r="E92" s="204"/>
      <c r="F92" s="103"/>
      <c r="G92" s="622"/>
      <c r="H92" s="623"/>
      <c r="M92" s="98"/>
    </row>
    <row r="93" spans="1:8" ht="15.75">
      <c r="A93" s="473" t="s">
        <v>261</v>
      </c>
      <c r="B93" s="96" t="s">
        <v>262</v>
      </c>
      <c r="C93" s="478">
        <v>2</v>
      </c>
      <c r="D93" s="479"/>
      <c r="E93" s="204"/>
      <c r="F93" s="103"/>
      <c r="G93" s="622"/>
      <c r="H93" s="623"/>
    </row>
    <row r="94" spans="1:13" ht="16.5" thickBot="1">
      <c r="A94" s="490" t="s">
        <v>263</v>
      </c>
      <c r="B94" s="226" t="s">
        <v>264</v>
      </c>
      <c r="C94" s="601">
        <f>C65+C76+C85+C92+C93</f>
        <v>1603</v>
      </c>
      <c r="D94" s="602">
        <f>D65+D76+D85+D92+D93</f>
        <v>443</v>
      </c>
      <c r="E94" s="227"/>
      <c r="F94" s="228"/>
      <c r="G94" s="624"/>
      <c r="H94" s="625"/>
      <c r="M94" s="98"/>
    </row>
    <row r="95" spans="1:8" ht="32.25" thickBot="1">
      <c r="A95" s="487" t="s">
        <v>265</v>
      </c>
      <c r="B95" s="488" t="s">
        <v>266</v>
      </c>
      <c r="C95" s="603">
        <f>C94+C56</f>
        <v>1604</v>
      </c>
      <c r="D95" s="604">
        <f>D94+D56</f>
        <v>443</v>
      </c>
      <c r="E95" s="229" t="s">
        <v>942</v>
      </c>
      <c r="F95" s="489" t="s">
        <v>268</v>
      </c>
      <c r="G95" s="603">
        <f>G37+G40+G56+G79</f>
        <v>1604</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21">
        <f>pdeReportingDate</f>
        <v>44126</v>
      </c>
      <c r="C98" s="721"/>
      <c r="D98" s="721"/>
      <c r="E98" s="721"/>
      <c r="F98" s="721"/>
      <c r="G98" s="721"/>
      <c r="H98" s="721"/>
      <c r="M98" s="98"/>
    </row>
    <row r="99" spans="1:13" ht="15.75">
      <c r="A99" s="693"/>
      <c r="B99" s="52"/>
      <c r="C99" s="52"/>
      <c r="D99" s="52"/>
      <c r="E99" s="52"/>
      <c r="F99" s="52"/>
      <c r="G99" s="52"/>
      <c r="H99" s="52"/>
      <c r="M99" s="98"/>
    </row>
    <row r="100" spans="1:8" ht="15.75">
      <c r="A100" s="694" t="s">
        <v>8</v>
      </c>
      <c r="B100" s="722" t="str">
        <f>authorName</f>
        <v>Мария Димитрова</v>
      </c>
      <c r="C100" s="722"/>
      <c r="D100" s="722"/>
      <c r="E100" s="722"/>
      <c r="F100" s="722"/>
      <c r="G100" s="722"/>
      <c r="H100" s="722"/>
    </row>
    <row r="101" spans="1:8" ht="15.75">
      <c r="A101" s="694"/>
      <c r="B101" s="80"/>
      <c r="C101" s="80"/>
      <c r="D101" s="80"/>
      <c r="E101" s="80"/>
      <c r="F101" s="80"/>
      <c r="G101" s="80"/>
      <c r="H101" s="80"/>
    </row>
    <row r="102" spans="1:8" ht="15.75">
      <c r="A102" s="694" t="s">
        <v>920</v>
      </c>
      <c r="B102" s="723"/>
      <c r="C102" s="723"/>
      <c r="D102" s="723"/>
      <c r="E102" s="723"/>
      <c r="F102" s="723"/>
      <c r="G102" s="723"/>
      <c r="H102" s="723"/>
    </row>
    <row r="103" spans="1:13" ht="21.75" customHeight="1">
      <c r="A103" s="695"/>
      <c r="B103" s="720" t="s">
        <v>979</v>
      </c>
      <c r="C103" s="720"/>
      <c r="D103" s="720"/>
      <c r="E103" s="720"/>
      <c r="M103" s="98"/>
    </row>
    <row r="104" spans="1:5" ht="21.75" customHeight="1">
      <c r="A104" s="695"/>
      <c r="B104" s="720" t="s">
        <v>979</v>
      </c>
      <c r="C104" s="720"/>
      <c r="D104" s="720"/>
      <c r="E104" s="720"/>
    </row>
    <row r="105" spans="1:13" ht="21.75" customHeight="1">
      <c r="A105" s="695"/>
      <c r="B105" s="720" t="s">
        <v>979</v>
      </c>
      <c r="C105" s="720"/>
      <c r="D105" s="720"/>
      <c r="E105" s="720"/>
      <c r="M105" s="98"/>
    </row>
    <row r="106" spans="1:5" ht="21.75" customHeight="1">
      <c r="A106" s="695"/>
      <c r="B106" s="720" t="s">
        <v>979</v>
      </c>
      <c r="C106" s="720"/>
      <c r="D106" s="720"/>
      <c r="E106" s="720"/>
    </row>
    <row r="107" spans="1:13" ht="21.75" customHeight="1">
      <c r="A107" s="695"/>
      <c r="B107" s="720"/>
      <c r="C107" s="720"/>
      <c r="D107" s="720"/>
      <c r="E107" s="720"/>
      <c r="M107" s="98"/>
    </row>
    <row r="108" spans="1:5" ht="21.75" customHeight="1">
      <c r="A108" s="695"/>
      <c r="B108" s="720"/>
      <c r="C108" s="720"/>
      <c r="D108" s="720"/>
      <c r="E108" s="720"/>
    </row>
    <row r="109" spans="1:13" ht="21.75" customHeight="1">
      <c r="A109" s="695"/>
      <c r="B109" s="720"/>
      <c r="C109" s="720"/>
      <c r="D109" s="720"/>
      <c r="E109" s="72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
      <selection activeCell="G26" sqref="G26"/>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30.09.2020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35</v>
      </c>
      <c r="D13" s="317">
        <v>11</v>
      </c>
      <c r="E13" s="194" t="s">
        <v>281</v>
      </c>
      <c r="F13" s="240" t="s">
        <v>282</v>
      </c>
      <c r="G13" s="316"/>
      <c r="H13" s="317"/>
    </row>
    <row r="14" spans="1:8" ht="15.75">
      <c r="A14" s="194" t="s">
        <v>283</v>
      </c>
      <c r="B14" s="190" t="s">
        <v>284</v>
      </c>
      <c r="C14" s="316">
        <v>1</v>
      </c>
      <c r="D14" s="317"/>
      <c r="E14" s="245" t="s">
        <v>285</v>
      </c>
      <c r="F14" s="240" t="s">
        <v>286</v>
      </c>
      <c r="G14" s="316"/>
      <c r="H14" s="317"/>
    </row>
    <row r="15" spans="1:8" ht="15.75">
      <c r="A15" s="194" t="s">
        <v>287</v>
      </c>
      <c r="B15" s="190" t="s">
        <v>288</v>
      </c>
      <c r="C15" s="316">
        <v>28</v>
      </c>
      <c r="D15" s="317">
        <v>39</v>
      </c>
      <c r="E15" s="245" t="s">
        <v>79</v>
      </c>
      <c r="F15" s="240" t="s">
        <v>289</v>
      </c>
      <c r="G15" s="316"/>
      <c r="H15" s="317"/>
    </row>
    <row r="16" spans="1:8" ht="15.75">
      <c r="A16" s="194" t="s">
        <v>290</v>
      </c>
      <c r="B16" s="190" t="s">
        <v>291</v>
      </c>
      <c r="C16" s="316">
        <v>1</v>
      </c>
      <c r="D16" s="317"/>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v>6</v>
      </c>
      <c r="H18" s="640"/>
    </row>
    <row r="19" spans="1:8" ht="15.75">
      <c r="A19" s="194" t="s">
        <v>299</v>
      </c>
      <c r="B19" s="190" t="s">
        <v>300</v>
      </c>
      <c r="C19" s="316">
        <v>10</v>
      </c>
      <c r="D19" s="317">
        <v>9</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75</v>
      </c>
      <c r="D22" s="629">
        <f>SUM(D12:D18)+D19</f>
        <v>59</v>
      </c>
      <c r="E22" s="194" t="s">
        <v>309</v>
      </c>
      <c r="F22" s="237" t="s">
        <v>310</v>
      </c>
      <c r="G22" s="316">
        <v>43</v>
      </c>
      <c r="H22" s="317">
        <v>1</v>
      </c>
    </row>
    <row r="23" spans="1:8" ht="15.75">
      <c r="A23" s="234"/>
      <c r="B23" s="190"/>
      <c r="C23" s="193"/>
      <c r="D23" s="243"/>
      <c r="E23" s="235" t="s">
        <v>311</v>
      </c>
      <c r="F23" s="237" t="s">
        <v>312</v>
      </c>
      <c r="G23" s="316">
        <v>5</v>
      </c>
      <c r="H23" s="317"/>
    </row>
    <row r="24" spans="1:8" ht="31.5">
      <c r="A24" s="234" t="s">
        <v>313</v>
      </c>
      <c r="B24" s="237"/>
      <c r="C24" s="193"/>
      <c r="D24" s="243"/>
      <c r="E24" s="194" t="s">
        <v>314</v>
      </c>
      <c r="F24" s="237" t="s">
        <v>315</v>
      </c>
      <c r="G24" s="316">
        <v>8</v>
      </c>
      <c r="H24" s="317">
        <v>57</v>
      </c>
    </row>
    <row r="25" spans="1:8" ht="31.5">
      <c r="A25" s="194" t="s">
        <v>316</v>
      </c>
      <c r="B25" s="237" t="s">
        <v>317</v>
      </c>
      <c r="C25" s="316"/>
      <c r="D25" s="317"/>
      <c r="E25" s="194" t="s">
        <v>318</v>
      </c>
      <c r="F25" s="237" t="s">
        <v>319</v>
      </c>
      <c r="G25" s="316">
        <v>1</v>
      </c>
      <c r="H25" s="317">
        <v>14</v>
      </c>
    </row>
    <row r="26" spans="1:8" ht="31.5">
      <c r="A26" s="194" t="s">
        <v>320</v>
      </c>
      <c r="B26" s="237" t="s">
        <v>321</v>
      </c>
      <c r="C26" s="316">
        <v>17</v>
      </c>
      <c r="D26" s="317">
        <v>232</v>
      </c>
      <c r="E26" s="194" t="s">
        <v>322</v>
      </c>
      <c r="F26" s="237" t="s">
        <v>323</v>
      </c>
      <c r="G26" s="316"/>
      <c r="H26" s="317"/>
    </row>
    <row r="27" spans="1:8" ht="31.5">
      <c r="A27" s="194" t="s">
        <v>324</v>
      </c>
      <c r="B27" s="237" t="s">
        <v>325</v>
      </c>
      <c r="C27" s="316"/>
      <c r="D27" s="317">
        <v>6</v>
      </c>
      <c r="E27" s="236" t="s">
        <v>104</v>
      </c>
      <c r="F27" s="238" t="s">
        <v>326</v>
      </c>
      <c r="G27" s="628">
        <f>SUM(G22:G26)</f>
        <v>57</v>
      </c>
      <c r="H27" s="629">
        <f>SUM(H22:H26)</f>
        <v>72</v>
      </c>
    </row>
    <row r="28" spans="1:8" ht="15.75">
      <c r="A28" s="194" t="s">
        <v>79</v>
      </c>
      <c r="B28" s="237" t="s">
        <v>327</v>
      </c>
      <c r="C28" s="316">
        <v>4</v>
      </c>
      <c r="D28" s="317"/>
      <c r="E28" s="235"/>
      <c r="F28" s="189"/>
      <c r="G28" s="193"/>
      <c r="H28" s="243"/>
    </row>
    <row r="29" spans="1:8" ht="15.75">
      <c r="A29" s="236" t="s">
        <v>77</v>
      </c>
      <c r="B29" s="238" t="s">
        <v>328</v>
      </c>
      <c r="C29" s="628">
        <f>SUM(C25:C28)</f>
        <v>21</v>
      </c>
      <c r="D29" s="629">
        <f>SUM(D25:D28)</f>
        <v>238</v>
      </c>
      <c r="E29" s="194"/>
      <c r="F29" s="189"/>
      <c r="G29" s="193"/>
      <c r="H29" s="243"/>
    </row>
    <row r="30" spans="1:8" ht="16.5" thickBot="1">
      <c r="A30" s="255"/>
      <c r="B30" s="256"/>
      <c r="C30" s="267"/>
      <c r="D30" s="268"/>
      <c r="E30" s="257"/>
      <c r="F30" s="265"/>
      <c r="G30" s="259"/>
      <c r="H30" s="260"/>
    </row>
    <row r="31" spans="1:8" ht="31.5">
      <c r="A31" s="251" t="s">
        <v>329</v>
      </c>
      <c r="B31" s="231" t="s">
        <v>330</v>
      </c>
      <c r="C31" s="634">
        <f>C29+C22</f>
        <v>96</v>
      </c>
      <c r="D31" s="635">
        <f>D29+D22</f>
        <v>297</v>
      </c>
      <c r="E31" s="251" t="s">
        <v>824</v>
      </c>
      <c r="F31" s="266" t="s">
        <v>331</v>
      </c>
      <c r="G31" s="253">
        <f>G16+G18+G27</f>
        <v>63</v>
      </c>
      <c r="H31" s="254">
        <f>H16+H18+H27</f>
        <v>72</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33</v>
      </c>
      <c r="H33" s="629">
        <f>IF((D31-H31)&gt;0,D31-H31,0)</f>
        <v>225</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96</v>
      </c>
      <c r="D36" s="637">
        <f>D31-D34+D35</f>
        <v>297</v>
      </c>
      <c r="E36" s="262" t="s">
        <v>346</v>
      </c>
      <c r="F36" s="256" t="s">
        <v>347</v>
      </c>
      <c r="G36" s="267">
        <f>G35-G34+G31</f>
        <v>63</v>
      </c>
      <c r="H36" s="268">
        <f>H35-H34+H31</f>
        <v>72</v>
      </c>
    </row>
    <row r="37" spans="1:8" ht="15.75">
      <c r="A37" s="261" t="s">
        <v>348</v>
      </c>
      <c r="B37" s="231" t="s">
        <v>349</v>
      </c>
      <c r="C37" s="634">
        <f>IF((G36-C36)&gt;0,G36-C36,0)</f>
        <v>0</v>
      </c>
      <c r="D37" s="635">
        <f>IF((H36-D36)&gt;0,H36-D36,0)</f>
        <v>0</v>
      </c>
      <c r="E37" s="261" t="s">
        <v>350</v>
      </c>
      <c r="F37" s="266" t="s">
        <v>351</v>
      </c>
      <c r="G37" s="253">
        <f>IF((C36-G36)&gt;0,C36-G36,0)</f>
        <v>33</v>
      </c>
      <c r="H37" s="254">
        <f>IF((D36-H36)&gt;0,D36-H36,0)</f>
        <v>225</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33</v>
      </c>
      <c r="H42" s="244">
        <f>IF(H37&gt;0,IF(D38+H37&lt;0,0,D38+H37),IF(D37-D38&lt;0,D38-D37,0))</f>
        <v>225</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33</v>
      </c>
      <c r="H44" s="268">
        <f>IF(D42=0,IF(H42-H43&gt;0,H42-H43+D43,0),IF(D42-D43&lt;0,D43-D42+H43,0))</f>
        <v>225</v>
      </c>
    </row>
    <row r="45" spans="1:8" ht="16.5" thickBot="1">
      <c r="A45" s="270" t="s">
        <v>371</v>
      </c>
      <c r="B45" s="271" t="s">
        <v>372</v>
      </c>
      <c r="C45" s="630">
        <f>C36+C38+C42</f>
        <v>96</v>
      </c>
      <c r="D45" s="631">
        <f>D36+D38+D42</f>
        <v>297</v>
      </c>
      <c r="E45" s="270" t="s">
        <v>373</v>
      </c>
      <c r="F45" s="272" t="s">
        <v>374</v>
      </c>
      <c r="G45" s="630">
        <f>G42+G36</f>
        <v>96</v>
      </c>
      <c r="H45" s="631">
        <f>H42+H36</f>
        <v>297</v>
      </c>
    </row>
    <row r="46" spans="1:8" ht="15.75">
      <c r="A46" s="32"/>
      <c r="B46" s="565"/>
      <c r="C46" s="566"/>
      <c r="D46" s="566"/>
      <c r="E46" s="567"/>
      <c r="F46" s="32"/>
      <c r="G46" s="566"/>
      <c r="H46" s="566"/>
    </row>
    <row r="47" spans="1:8" ht="15.75">
      <c r="A47" s="724" t="s">
        <v>978</v>
      </c>
      <c r="B47" s="724"/>
      <c r="C47" s="724"/>
      <c r="D47" s="724"/>
      <c r="E47" s="72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21">
        <f>pdeReportingDate</f>
        <v>44126</v>
      </c>
      <c r="C50" s="721"/>
      <c r="D50" s="721"/>
      <c r="E50" s="721"/>
      <c r="F50" s="721"/>
      <c r="G50" s="721"/>
      <c r="H50" s="721"/>
      <c r="M50" s="98"/>
    </row>
    <row r="51" spans="1:13" s="42" customFormat="1" ht="15.75">
      <c r="A51" s="693"/>
      <c r="B51" s="52"/>
      <c r="C51" s="52"/>
      <c r="D51" s="52"/>
      <c r="E51" s="52"/>
      <c r="F51" s="52"/>
      <c r="G51" s="52"/>
      <c r="H51" s="52"/>
      <c r="M51" s="98"/>
    </row>
    <row r="52" spans="1:8" s="42" customFormat="1" ht="15.75">
      <c r="A52" s="694" t="s">
        <v>8</v>
      </c>
      <c r="B52" s="722" t="str">
        <f>authorName</f>
        <v>Мария Димитрова</v>
      </c>
      <c r="C52" s="722"/>
      <c r="D52" s="722"/>
      <c r="E52" s="722"/>
      <c r="F52" s="722"/>
      <c r="G52" s="722"/>
      <c r="H52" s="722"/>
    </row>
    <row r="53" spans="1:8" s="42" customFormat="1" ht="15.75">
      <c r="A53" s="694"/>
      <c r="B53" s="80"/>
      <c r="C53" s="80"/>
      <c r="D53" s="80"/>
      <c r="E53" s="80"/>
      <c r="F53" s="80"/>
      <c r="G53" s="80"/>
      <c r="H53" s="80"/>
    </row>
    <row r="54" spans="1:8" s="42" customFormat="1" ht="15.75">
      <c r="A54" s="694" t="s">
        <v>920</v>
      </c>
      <c r="B54" s="723"/>
      <c r="C54" s="723"/>
      <c r="D54" s="723"/>
      <c r="E54" s="723"/>
      <c r="F54" s="723"/>
      <c r="G54" s="723"/>
      <c r="H54" s="723"/>
    </row>
    <row r="55" spans="1:8" ht="15.75" customHeight="1">
      <c r="A55" s="695"/>
      <c r="B55" s="720" t="s">
        <v>979</v>
      </c>
      <c r="C55" s="720"/>
      <c r="D55" s="720"/>
      <c r="E55" s="720"/>
      <c r="F55" s="574"/>
      <c r="G55" s="45"/>
      <c r="H55" s="42"/>
    </row>
    <row r="56" spans="1:8" ht="15.75" customHeight="1">
      <c r="A56" s="695"/>
      <c r="B56" s="720" t="s">
        <v>979</v>
      </c>
      <c r="C56" s="720"/>
      <c r="D56" s="720"/>
      <c r="E56" s="720"/>
      <c r="F56" s="574"/>
      <c r="G56" s="45"/>
      <c r="H56" s="42"/>
    </row>
    <row r="57" spans="1:8" ht="15.75" customHeight="1">
      <c r="A57" s="695"/>
      <c r="B57" s="720" t="s">
        <v>979</v>
      </c>
      <c r="C57" s="720"/>
      <c r="D57" s="720"/>
      <c r="E57" s="720"/>
      <c r="F57" s="574"/>
      <c r="G57" s="45"/>
      <c r="H57" s="42"/>
    </row>
    <row r="58" spans="1:8" ht="15.75" customHeight="1">
      <c r="A58" s="695"/>
      <c r="B58" s="720" t="s">
        <v>979</v>
      </c>
      <c r="C58" s="720"/>
      <c r="D58" s="720"/>
      <c r="E58" s="720"/>
      <c r="F58" s="574"/>
      <c r="G58" s="45"/>
      <c r="H58" s="42"/>
    </row>
    <row r="59" spans="1:8" ht="15.75">
      <c r="A59" s="695"/>
      <c r="B59" s="720"/>
      <c r="C59" s="720"/>
      <c r="D59" s="720"/>
      <c r="E59" s="720"/>
      <c r="F59" s="574"/>
      <c r="G59" s="45"/>
      <c r="H59" s="42"/>
    </row>
    <row r="60" spans="1:8" ht="15.75">
      <c r="A60" s="695"/>
      <c r="B60" s="720"/>
      <c r="C60" s="720"/>
      <c r="D60" s="720"/>
      <c r="E60" s="720"/>
      <c r="F60" s="574"/>
      <c r="G60" s="45"/>
      <c r="H60" s="42"/>
    </row>
    <row r="61" spans="1:8" ht="15.75">
      <c r="A61" s="695"/>
      <c r="B61" s="720"/>
      <c r="C61" s="720"/>
      <c r="D61" s="720"/>
      <c r="E61" s="72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tabSelected="1" zoomScaleSheetLayoutView="80" zoomScalePageLayoutView="0" workbookViewId="0" topLeftCell="A19">
      <selection activeCell="G33" sqref="G33"/>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30.09.2020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6">
        <v>-23</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-30</v>
      </c>
      <c r="D14" s="196">
        <v>-37</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v>13</v>
      </c>
      <c r="D19" s="196">
        <v>7</v>
      </c>
      <c r="E19" s="179"/>
      <c r="F19" s="179"/>
      <c r="G19" s="180"/>
      <c r="H19" s="180"/>
      <c r="I19" s="180"/>
      <c r="J19" s="180"/>
      <c r="K19" s="180"/>
      <c r="L19" s="180"/>
      <c r="M19" s="180"/>
    </row>
    <row r="20" spans="1:13" ht="15.75">
      <c r="A20" s="277" t="s">
        <v>396</v>
      </c>
      <c r="B20" s="178" t="s">
        <v>397</v>
      </c>
      <c r="C20" s="197">
        <v>-9</v>
      </c>
      <c r="D20" s="196"/>
      <c r="E20" s="179"/>
      <c r="F20" s="179"/>
      <c r="G20" s="180"/>
      <c r="H20" s="180"/>
      <c r="I20" s="180"/>
      <c r="J20" s="180"/>
      <c r="K20" s="180"/>
      <c r="L20" s="180"/>
      <c r="M20" s="180"/>
    </row>
    <row r="21" spans="1:13" ht="16.5" thickBot="1">
      <c r="A21" s="292" t="s">
        <v>398</v>
      </c>
      <c r="B21" s="293" t="s">
        <v>399</v>
      </c>
      <c r="C21" s="658">
        <f>SUM(C11:C20)</f>
        <v>-1291</v>
      </c>
      <c r="D21" s="659">
        <f>SUM(D11:D20)</f>
        <v>-53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-314</v>
      </c>
      <c r="D28" s="196">
        <v>-8</v>
      </c>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v>43</v>
      </c>
      <c r="D30" s="196"/>
      <c r="E30" s="179"/>
      <c r="F30" s="179"/>
      <c r="G30" s="180"/>
      <c r="H30" s="180"/>
      <c r="I30" s="180"/>
      <c r="J30" s="180"/>
      <c r="K30" s="180"/>
      <c r="L30" s="180"/>
      <c r="M30" s="180"/>
    </row>
    <row r="31" spans="1:13" ht="15.75">
      <c r="A31" s="277" t="s">
        <v>394</v>
      </c>
      <c r="B31" s="178" t="s">
        <v>417</v>
      </c>
      <c r="C31" s="197">
        <v>1</v>
      </c>
      <c r="D31" s="196"/>
      <c r="E31" s="179"/>
      <c r="F31" s="179"/>
      <c r="G31" s="180"/>
      <c r="H31" s="180"/>
      <c r="I31" s="180"/>
      <c r="J31" s="180"/>
      <c r="K31" s="180"/>
      <c r="L31" s="180"/>
      <c r="M31" s="180"/>
    </row>
    <row r="32" spans="1:13" ht="15.75">
      <c r="A32" s="277" t="s">
        <v>418</v>
      </c>
      <c r="B32" s="178" t="s">
        <v>419</v>
      </c>
      <c r="C32" s="197"/>
      <c r="D32" s="196">
        <v>1</v>
      </c>
      <c r="E32" s="179"/>
      <c r="F32" s="179"/>
      <c r="G32" s="180"/>
      <c r="H32" s="180"/>
      <c r="I32" s="180"/>
      <c r="J32" s="180"/>
      <c r="K32" s="180"/>
      <c r="L32" s="180"/>
      <c r="M32" s="180"/>
    </row>
    <row r="33" spans="1:13" ht="16.5" thickBot="1">
      <c r="A33" s="292" t="s">
        <v>420</v>
      </c>
      <c r="B33" s="293" t="s">
        <v>421</v>
      </c>
      <c r="C33" s="658">
        <f>SUM(C23:C32)</f>
        <v>-270</v>
      </c>
      <c r="D33" s="659">
        <f>SUM(D23:D32)</f>
        <v>-7</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-30</v>
      </c>
      <c r="D42" s="196">
        <v>-1</v>
      </c>
      <c r="E42" s="177"/>
      <c r="F42" s="177"/>
      <c r="G42" s="180"/>
      <c r="H42" s="180"/>
    </row>
    <row r="43" spans="1:8" ht="16.5" thickBot="1">
      <c r="A43" s="295" t="s">
        <v>439</v>
      </c>
      <c r="B43" s="296" t="s">
        <v>440</v>
      </c>
      <c r="C43" s="660">
        <f>SUM(C35:C42)</f>
        <v>1466</v>
      </c>
      <c r="D43" s="661">
        <f>SUM(D35:D42)</f>
        <v>-1</v>
      </c>
      <c r="E43" s="177"/>
      <c r="F43" s="177"/>
      <c r="G43" s="180"/>
      <c r="H43" s="180"/>
    </row>
    <row r="44" spans="1:8" ht="16.5" thickBot="1">
      <c r="A44" s="299" t="s">
        <v>441</v>
      </c>
      <c r="B44" s="300" t="s">
        <v>442</v>
      </c>
      <c r="C44" s="306">
        <f>C43+C33+C21</f>
        <v>-95</v>
      </c>
      <c r="D44" s="307">
        <f>D43+D33+D21</f>
        <v>-61</v>
      </c>
      <c r="E44" s="177"/>
      <c r="F44" s="177"/>
      <c r="G44" s="180"/>
      <c r="H44" s="180"/>
    </row>
    <row r="45" spans="1:8" ht="16.5" thickBot="1">
      <c r="A45" s="301" t="s">
        <v>443</v>
      </c>
      <c r="B45" s="302" t="s">
        <v>444</v>
      </c>
      <c r="C45" s="308">
        <v>105</v>
      </c>
      <c r="D45" s="309">
        <v>244</v>
      </c>
      <c r="E45" s="177"/>
      <c r="F45" s="177"/>
      <c r="G45" s="180"/>
      <c r="H45" s="180"/>
    </row>
    <row r="46" spans="1:8" ht="16.5" thickBot="1">
      <c r="A46" s="304" t="s">
        <v>445</v>
      </c>
      <c r="B46" s="305" t="s">
        <v>446</v>
      </c>
      <c r="C46" s="310">
        <f>C45+C44</f>
        <v>10</v>
      </c>
      <c r="D46" s="311">
        <f>D45+D44</f>
        <v>183</v>
      </c>
      <c r="E46" s="177"/>
      <c r="F46" s="177"/>
      <c r="G46" s="180"/>
      <c r="H46" s="180"/>
    </row>
    <row r="47" spans="1:8" ht="15.75">
      <c r="A47" s="303" t="s">
        <v>447</v>
      </c>
      <c r="B47" s="312" t="s">
        <v>448</v>
      </c>
      <c r="C47" s="297">
        <v>10</v>
      </c>
      <c r="D47" s="298"/>
      <c r="E47" s="177"/>
      <c r="F47" s="177"/>
      <c r="G47" s="180"/>
      <c r="H47" s="180"/>
    </row>
    <row r="48" spans="1:8" ht="16.5" thickBot="1">
      <c r="A48" s="279" t="s">
        <v>449</v>
      </c>
      <c r="B48" s="313" t="s">
        <v>450</v>
      </c>
      <c r="C48" s="280"/>
      <c r="D48" s="281">
        <v>175</v>
      </c>
      <c r="G48" s="180"/>
      <c r="H48" s="180"/>
    </row>
    <row r="49" spans="1:8" ht="15.75">
      <c r="A49" s="177"/>
      <c r="B49" s="182"/>
      <c r="C49" s="183"/>
      <c r="D49" s="183"/>
      <c r="G49" s="180"/>
      <c r="H49" s="180"/>
    </row>
    <row r="50" spans="1:8" ht="15.75">
      <c r="A50" s="691" t="s">
        <v>968</v>
      </c>
      <c r="G50" s="180"/>
      <c r="H50" s="180"/>
    </row>
    <row r="51" spans="1:8" ht="15.75">
      <c r="A51" s="725" t="s">
        <v>974</v>
      </c>
      <c r="B51" s="725"/>
      <c r="C51" s="725"/>
      <c r="D51" s="725"/>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21">
        <f>pdeReportingDate</f>
        <v>44126</v>
      </c>
      <c r="C54" s="721"/>
      <c r="D54" s="721"/>
      <c r="E54" s="721"/>
      <c r="F54" s="696"/>
      <c r="G54" s="696"/>
      <c r="H54" s="696"/>
      <c r="M54" s="98"/>
    </row>
    <row r="55" spans="1:13" s="42" customFormat="1" ht="15.75">
      <c r="A55" s="693"/>
      <c r="B55" s="721"/>
      <c r="C55" s="721"/>
      <c r="D55" s="721"/>
      <c r="E55" s="721"/>
      <c r="F55" s="52"/>
      <c r="G55" s="52"/>
      <c r="H55" s="52"/>
      <c r="M55" s="98"/>
    </row>
    <row r="56" spans="1:8" s="42" customFormat="1" ht="15.75">
      <c r="A56" s="694" t="s">
        <v>8</v>
      </c>
      <c r="B56" s="722" t="str">
        <f>authorName</f>
        <v>Мария Димитрова</v>
      </c>
      <c r="C56" s="722"/>
      <c r="D56" s="722"/>
      <c r="E56" s="722"/>
      <c r="F56" s="80"/>
      <c r="G56" s="80"/>
      <c r="H56" s="80"/>
    </row>
    <row r="57" spans="1:8" s="42" customFormat="1" ht="15.75">
      <c r="A57" s="694"/>
      <c r="B57" s="722"/>
      <c r="C57" s="722"/>
      <c r="D57" s="722"/>
      <c r="E57" s="722"/>
      <c r="F57" s="80"/>
      <c r="G57" s="80"/>
      <c r="H57" s="80"/>
    </row>
    <row r="58" spans="1:8" s="42" customFormat="1" ht="15.75">
      <c r="A58" s="694" t="s">
        <v>920</v>
      </c>
      <c r="B58" s="722"/>
      <c r="C58" s="722"/>
      <c r="D58" s="722"/>
      <c r="E58" s="722"/>
      <c r="F58" s="80"/>
      <c r="G58" s="80"/>
      <c r="H58" s="80"/>
    </row>
    <row r="59" spans="1:8" s="191" customFormat="1" ht="15.75">
      <c r="A59" s="695"/>
      <c r="B59" s="720" t="s">
        <v>979</v>
      </c>
      <c r="C59" s="720"/>
      <c r="D59" s="720"/>
      <c r="E59" s="720"/>
      <c r="F59" s="574"/>
      <c r="G59" s="45"/>
      <c r="H59" s="42"/>
    </row>
    <row r="60" spans="1:8" ht="15.75">
      <c r="A60" s="695"/>
      <c r="B60" s="720" t="s">
        <v>979</v>
      </c>
      <c r="C60" s="720"/>
      <c r="D60" s="720"/>
      <c r="E60" s="720"/>
      <c r="F60" s="574"/>
      <c r="G60" s="45"/>
      <c r="H60" s="42"/>
    </row>
    <row r="61" spans="1:8" ht="15.75">
      <c r="A61" s="695"/>
      <c r="B61" s="720" t="s">
        <v>979</v>
      </c>
      <c r="C61" s="720"/>
      <c r="D61" s="720"/>
      <c r="E61" s="720"/>
      <c r="F61" s="574"/>
      <c r="G61" s="45"/>
      <c r="H61" s="42"/>
    </row>
    <row r="62" spans="1:8" ht="15.75">
      <c r="A62" s="695"/>
      <c r="B62" s="720" t="s">
        <v>979</v>
      </c>
      <c r="C62" s="720"/>
      <c r="D62" s="720"/>
      <c r="E62" s="720"/>
      <c r="F62" s="574"/>
      <c r="G62" s="45"/>
      <c r="H62" s="42"/>
    </row>
    <row r="63" spans="1:8" ht="15.75">
      <c r="A63" s="695"/>
      <c r="B63" s="720"/>
      <c r="C63" s="720"/>
      <c r="D63" s="720"/>
      <c r="E63" s="720"/>
      <c r="F63" s="574"/>
      <c r="G63" s="45"/>
      <c r="H63" s="42"/>
    </row>
    <row r="64" spans="1:8" ht="15.75">
      <c r="A64" s="695"/>
      <c r="B64" s="720"/>
      <c r="C64" s="720"/>
      <c r="D64" s="720"/>
      <c r="E64" s="720"/>
      <c r="F64" s="574"/>
      <c r="G64" s="45"/>
      <c r="H64" s="42"/>
    </row>
    <row r="65" spans="1:8" ht="15.75">
      <c r="A65" s="695"/>
      <c r="B65" s="720"/>
      <c r="C65" s="720"/>
      <c r="D65" s="720"/>
      <c r="E65" s="72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E29" sqref="E29"/>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30.09.2020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30" t="s">
        <v>453</v>
      </c>
      <c r="B8" s="733" t="s">
        <v>454</v>
      </c>
      <c r="C8" s="726" t="s">
        <v>455</v>
      </c>
      <c r="D8" s="530" t="s">
        <v>451</v>
      </c>
      <c r="E8" s="530"/>
      <c r="F8" s="530"/>
      <c r="G8" s="530"/>
      <c r="H8" s="530"/>
      <c r="I8" s="530" t="s">
        <v>452</v>
      </c>
      <c r="J8" s="530"/>
      <c r="K8" s="726" t="s">
        <v>460</v>
      </c>
      <c r="L8" s="726" t="s">
        <v>461</v>
      </c>
      <c r="M8" s="531"/>
      <c r="N8" s="532"/>
    </row>
    <row r="9" spans="1:14" s="533" customFormat="1" ht="31.5">
      <c r="A9" s="731"/>
      <c r="B9" s="734"/>
      <c r="C9" s="727"/>
      <c r="D9" s="729" t="s">
        <v>826</v>
      </c>
      <c r="E9" s="729" t="s">
        <v>456</v>
      </c>
      <c r="F9" s="535" t="s">
        <v>457</v>
      </c>
      <c r="G9" s="535"/>
      <c r="H9" s="535"/>
      <c r="I9" s="736" t="s">
        <v>458</v>
      </c>
      <c r="J9" s="736" t="s">
        <v>459</v>
      </c>
      <c r="K9" s="727"/>
      <c r="L9" s="727"/>
      <c r="M9" s="536" t="s">
        <v>825</v>
      </c>
      <c r="N9" s="532"/>
    </row>
    <row r="10" spans="1:14" s="533" customFormat="1" ht="31.5">
      <c r="A10" s="732"/>
      <c r="B10" s="735"/>
      <c r="C10" s="728"/>
      <c r="D10" s="729"/>
      <c r="E10" s="729"/>
      <c r="F10" s="534" t="s">
        <v>462</v>
      </c>
      <c r="G10" s="534" t="s">
        <v>463</v>
      </c>
      <c r="H10" s="534" t="s">
        <v>464</v>
      </c>
      <c r="I10" s="728"/>
      <c r="J10" s="728"/>
      <c r="K10" s="728"/>
      <c r="L10" s="72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-33</v>
      </c>
      <c r="K18" s="585"/>
      <c r="L18" s="584">
        <f t="shared" si="1"/>
        <v>-33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-34</v>
      </c>
      <c r="F26" s="168">
        <f t="shared" si="5"/>
        <v>0</v>
      </c>
      <c r="G26" s="168">
        <f t="shared" si="5"/>
        <v>0</v>
      </c>
      <c r="H26" s="168">
        <f t="shared" si="5"/>
        <v>0</v>
      </c>
      <c r="I26" s="168">
        <f t="shared" si="5"/>
        <v>0</v>
      </c>
      <c r="J26" s="168">
        <f t="shared" si="5"/>
        <v>0</v>
      </c>
      <c r="K26" s="168">
        <f t="shared" si="5"/>
        <v>0</v>
      </c>
      <c r="L26" s="584">
        <f t="shared" si="1"/>
        <v>-34</v>
      </c>
      <c r="M26" s="315">
        <f t="shared" si="5"/>
        <v>0</v>
      </c>
      <c r="N26" s="169"/>
    </row>
    <row r="27" spans="1:14" ht="15.75">
      <c r="A27" s="549" t="s">
        <v>489</v>
      </c>
      <c r="B27" s="550" t="s">
        <v>495</v>
      </c>
      <c r="C27" s="316"/>
      <c r="D27" s="316"/>
      <c r="E27" s="316">
        <v>142</v>
      </c>
      <c r="F27" s="316"/>
      <c r="G27" s="316"/>
      <c r="H27" s="316"/>
      <c r="I27" s="316"/>
      <c r="J27" s="316"/>
      <c r="K27" s="316"/>
      <c r="L27" s="584">
        <f t="shared" si="1"/>
        <v>142</v>
      </c>
      <c r="M27" s="317"/>
      <c r="N27" s="169"/>
    </row>
    <row r="28" spans="1:14" ht="15.75">
      <c r="A28" s="549" t="s">
        <v>491</v>
      </c>
      <c r="B28" s="550" t="s">
        <v>496</v>
      </c>
      <c r="C28" s="316"/>
      <c r="D28" s="316"/>
      <c r="E28" s="316">
        <v>176</v>
      </c>
      <c r="F28" s="316"/>
      <c r="G28" s="316"/>
      <c r="H28" s="316"/>
      <c r="I28" s="316"/>
      <c r="J28" s="316"/>
      <c r="K28" s="316"/>
      <c r="L28" s="584">
        <f t="shared" si="1"/>
        <v>176</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-76</v>
      </c>
      <c r="F31" s="653">
        <f t="shared" si="6"/>
        <v>81</v>
      </c>
      <c r="G31" s="653">
        <f t="shared" si="6"/>
        <v>114</v>
      </c>
      <c r="H31" s="653">
        <f t="shared" si="6"/>
        <v>24</v>
      </c>
      <c r="I31" s="653">
        <f t="shared" si="6"/>
        <v>0</v>
      </c>
      <c r="J31" s="653">
        <f t="shared" si="6"/>
        <v>-581</v>
      </c>
      <c r="K31" s="653">
        <f t="shared" si="6"/>
        <v>0</v>
      </c>
      <c r="L31" s="584">
        <f t="shared" si="1"/>
        <v>1601</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-76</v>
      </c>
      <c r="F34" s="587">
        <f t="shared" si="7"/>
        <v>81</v>
      </c>
      <c r="G34" s="587">
        <f t="shared" si="7"/>
        <v>114</v>
      </c>
      <c r="H34" s="587">
        <f t="shared" si="7"/>
        <v>24</v>
      </c>
      <c r="I34" s="587">
        <f t="shared" si="7"/>
        <v>0</v>
      </c>
      <c r="J34" s="587">
        <f t="shared" si="7"/>
        <v>-581</v>
      </c>
      <c r="K34" s="587">
        <f t="shared" si="7"/>
        <v>0</v>
      </c>
      <c r="L34" s="651">
        <f t="shared" si="1"/>
        <v>1601</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21">
        <f>pdeReportingDate</f>
        <v>44126</v>
      </c>
      <c r="C38" s="721"/>
      <c r="D38" s="721"/>
      <c r="E38" s="721"/>
      <c r="F38" s="721"/>
      <c r="G38" s="721"/>
      <c r="H38" s="721"/>
      <c r="M38" s="169"/>
    </row>
    <row r="39" spans="1:13" ht="15.75">
      <c r="A39" s="693"/>
      <c r="B39" s="52"/>
      <c r="C39" s="52"/>
      <c r="D39" s="52"/>
      <c r="E39" s="52"/>
      <c r="F39" s="52"/>
      <c r="G39" s="52"/>
      <c r="H39" s="52"/>
      <c r="M39" s="169"/>
    </row>
    <row r="40" spans="1:13" ht="15.75">
      <c r="A40" s="694" t="s">
        <v>8</v>
      </c>
      <c r="B40" s="722" t="str">
        <f>authorName</f>
        <v>Мария Димитрова</v>
      </c>
      <c r="C40" s="722"/>
      <c r="D40" s="722"/>
      <c r="E40" s="722"/>
      <c r="F40" s="722"/>
      <c r="G40" s="722"/>
      <c r="H40" s="722"/>
      <c r="M40" s="169"/>
    </row>
    <row r="41" spans="1:13" ht="15.75">
      <c r="A41" s="694"/>
      <c r="B41" s="80"/>
      <c r="C41" s="80"/>
      <c r="D41" s="80"/>
      <c r="E41" s="80"/>
      <c r="F41" s="80"/>
      <c r="G41" s="80"/>
      <c r="H41" s="80"/>
      <c r="M41" s="169"/>
    </row>
    <row r="42" spans="1:13" ht="15.75">
      <c r="A42" s="694" t="s">
        <v>920</v>
      </c>
      <c r="B42" s="723"/>
      <c r="C42" s="723"/>
      <c r="D42" s="723"/>
      <c r="E42" s="723"/>
      <c r="F42" s="723"/>
      <c r="G42" s="723"/>
      <c r="H42" s="723"/>
      <c r="M42" s="169"/>
    </row>
    <row r="43" spans="1:13" ht="15.75">
      <c r="A43" s="695"/>
      <c r="B43" s="720" t="s">
        <v>979</v>
      </c>
      <c r="C43" s="720"/>
      <c r="D43" s="720"/>
      <c r="E43" s="720"/>
      <c r="F43" s="574"/>
      <c r="G43" s="45"/>
      <c r="H43" s="42"/>
      <c r="M43" s="169"/>
    </row>
    <row r="44" spans="1:13" ht="15.75">
      <c r="A44" s="695"/>
      <c r="B44" s="720" t="s">
        <v>979</v>
      </c>
      <c r="C44" s="720"/>
      <c r="D44" s="720"/>
      <c r="E44" s="720"/>
      <c r="F44" s="574"/>
      <c r="G44" s="45"/>
      <c r="H44" s="42"/>
      <c r="M44" s="169"/>
    </row>
    <row r="45" spans="1:13" ht="15.75">
      <c r="A45" s="695"/>
      <c r="B45" s="720" t="s">
        <v>979</v>
      </c>
      <c r="C45" s="720"/>
      <c r="D45" s="720"/>
      <c r="E45" s="720"/>
      <c r="F45" s="574"/>
      <c r="G45" s="45"/>
      <c r="H45" s="42"/>
      <c r="M45" s="169"/>
    </row>
    <row r="46" spans="1:13" ht="15.75">
      <c r="A46" s="695"/>
      <c r="B46" s="720" t="s">
        <v>979</v>
      </c>
      <c r="C46" s="720"/>
      <c r="D46" s="720"/>
      <c r="E46" s="720"/>
      <c r="F46" s="574"/>
      <c r="G46" s="45"/>
      <c r="H46" s="42"/>
      <c r="M46" s="169"/>
    </row>
    <row r="47" spans="1:13" ht="15.75">
      <c r="A47" s="695"/>
      <c r="B47" s="720"/>
      <c r="C47" s="720"/>
      <c r="D47" s="720"/>
      <c r="E47" s="720"/>
      <c r="F47" s="574"/>
      <c r="G47" s="45"/>
      <c r="H47" s="42"/>
      <c r="M47" s="169"/>
    </row>
    <row r="48" spans="1:13" ht="15.75">
      <c r="A48" s="695"/>
      <c r="B48" s="720"/>
      <c r="C48" s="720"/>
      <c r="D48" s="720"/>
      <c r="E48" s="720"/>
      <c r="F48" s="574"/>
      <c r="G48" s="45"/>
      <c r="H48" s="42"/>
      <c r="M48" s="169"/>
    </row>
    <row r="49" spans="1:13" ht="15.75">
      <c r="A49" s="695"/>
      <c r="B49" s="720"/>
      <c r="C49" s="720"/>
      <c r="D49" s="720"/>
      <c r="E49" s="72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00">
      <selection activeCell="D133" sqref="D133"/>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30.09.2020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993</v>
      </c>
      <c r="B63" s="680"/>
      <c r="C63" s="92">
        <v>31</v>
      </c>
      <c r="D63" s="717">
        <v>7.4E-05</v>
      </c>
      <c r="E63" s="92">
        <v>31</v>
      </c>
      <c r="F63" s="469">
        <f aca="true" t="shared" si="3" ref="F63:F77">C63-E63</f>
        <v>0</v>
      </c>
    </row>
    <row r="64" spans="1:6" ht="15.75">
      <c r="A64" s="680" t="s">
        <v>994</v>
      </c>
      <c r="B64" s="680"/>
      <c r="C64" s="92">
        <v>3</v>
      </c>
      <c r="D64" s="718">
        <v>7.6E-05</v>
      </c>
      <c r="E64" s="92">
        <v>3</v>
      </c>
      <c r="F64" s="469">
        <f t="shared" si="3"/>
        <v>0</v>
      </c>
    </row>
    <row r="65" spans="1:6" ht="15.75">
      <c r="A65" s="680" t="s">
        <v>995</v>
      </c>
      <c r="B65" s="680"/>
      <c r="C65" s="92">
        <v>23</v>
      </c>
      <c r="D65" s="718">
        <v>0.000157</v>
      </c>
      <c r="E65" s="92">
        <v>23</v>
      </c>
      <c r="F65" s="469">
        <f t="shared" si="3"/>
        <v>0</v>
      </c>
    </row>
    <row r="66" spans="1:6" ht="15.75">
      <c r="A66" s="680" t="s">
        <v>1015</v>
      </c>
      <c r="B66" s="680"/>
      <c r="C66" s="92">
        <v>11</v>
      </c>
      <c r="D66" s="719">
        <v>0.000111</v>
      </c>
      <c r="E66" s="92">
        <v>11</v>
      </c>
      <c r="F66" s="469">
        <f>C66-E66</f>
        <v>0</v>
      </c>
    </row>
    <row r="67" spans="1:6" ht="15.75">
      <c r="A67" s="680" t="s">
        <v>1012</v>
      </c>
      <c r="B67" s="680"/>
      <c r="C67" s="92">
        <v>15</v>
      </c>
      <c r="D67" s="719">
        <v>7.3E-05</v>
      </c>
      <c r="E67" s="92">
        <v>15</v>
      </c>
      <c r="F67" s="469">
        <f t="shared" si="3"/>
        <v>0</v>
      </c>
    </row>
    <row r="68" spans="1:6" ht="15.75">
      <c r="A68" s="680" t="s">
        <v>1009</v>
      </c>
      <c r="B68" s="680"/>
      <c r="C68" s="92">
        <v>56</v>
      </c>
      <c r="D68" s="719">
        <v>0.000164</v>
      </c>
      <c r="E68" s="92">
        <v>56</v>
      </c>
      <c r="F68" s="469">
        <f t="shared" si="3"/>
        <v>0</v>
      </c>
    </row>
    <row r="69" spans="1:6" ht="15.75">
      <c r="A69" s="680" t="s">
        <v>1010</v>
      </c>
      <c r="B69" s="680"/>
      <c r="C69" s="92">
        <v>15</v>
      </c>
      <c r="D69" s="719">
        <v>0.000102</v>
      </c>
      <c r="E69" s="92">
        <v>15</v>
      </c>
      <c r="F69" s="469">
        <f t="shared" si="3"/>
        <v>0</v>
      </c>
    </row>
    <row r="70" spans="1:6" ht="15.75">
      <c r="A70" s="680" t="s">
        <v>1013</v>
      </c>
      <c r="B70" s="680"/>
      <c r="C70" s="92">
        <v>20</v>
      </c>
      <c r="D70" s="719">
        <v>0.000546</v>
      </c>
      <c r="E70" s="92">
        <v>20</v>
      </c>
      <c r="F70" s="469">
        <f t="shared" si="3"/>
        <v>0</v>
      </c>
    </row>
    <row r="71" spans="1:6" ht="15.75">
      <c r="A71" s="680" t="s">
        <v>1014</v>
      </c>
      <c r="B71" s="680"/>
      <c r="C71" s="92">
        <v>28</v>
      </c>
      <c r="D71" s="719">
        <v>0.000125</v>
      </c>
      <c r="E71" s="92">
        <v>28</v>
      </c>
      <c r="F71" s="469">
        <f t="shared" si="3"/>
        <v>0</v>
      </c>
    </row>
    <row r="72" spans="1:6" ht="15.75">
      <c r="A72" s="680"/>
      <c r="B72" s="680"/>
      <c r="C72" s="92"/>
      <c r="D72" s="92"/>
      <c r="E72" s="92"/>
      <c r="F72" s="469">
        <f>C72-E72</f>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202</v>
      </c>
      <c r="D78" s="472"/>
      <c r="E78" s="472">
        <f>SUM(E63:E77)</f>
        <v>202</v>
      </c>
      <c r="F78" s="472">
        <f>SUM(F63:F77)</f>
        <v>0</v>
      </c>
    </row>
    <row r="79" spans="1:6" ht="15.75">
      <c r="A79" s="513" t="s">
        <v>801</v>
      </c>
      <c r="B79" s="510" t="s">
        <v>802</v>
      </c>
      <c r="C79" s="472">
        <f>C78+C61+C44+C27</f>
        <v>202</v>
      </c>
      <c r="D79" s="472"/>
      <c r="E79" s="472">
        <f>E78+E61+E44+E27</f>
        <v>202</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t="s">
        <v>1016</v>
      </c>
      <c r="B133" s="680"/>
      <c r="C133" s="92">
        <v>17</v>
      </c>
      <c r="D133" s="719">
        <v>3E-09</v>
      </c>
      <c r="E133" s="92">
        <v>17</v>
      </c>
      <c r="F133" s="469">
        <f aca="true" t="shared" si="7" ref="F133:F147">C133-E133</f>
        <v>0</v>
      </c>
    </row>
    <row r="134" spans="1:6" ht="15.75">
      <c r="A134" s="679">
        <v>2</v>
      </c>
      <c r="B134" s="680"/>
      <c r="C134" s="92"/>
      <c r="D134" s="92"/>
      <c r="E134" s="92"/>
      <c r="F134" s="469">
        <f t="shared" si="7"/>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17</v>
      </c>
      <c r="D148" s="472"/>
      <c r="E148" s="472">
        <f>SUM(E133:E147)</f>
        <v>17</v>
      </c>
      <c r="F148" s="472">
        <f>SUM(F133:F147)</f>
        <v>0</v>
      </c>
    </row>
    <row r="149" spans="1:6" ht="15.75">
      <c r="A149" s="513" t="s">
        <v>808</v>
      </c>
      <c r="B149" s="510" t="s">
        <v>809</v>
      </c>
      <c r="C149" s="472">
        <f>C148+C131+C114+C97</f>
        <v>17</v>
      </c>
      <c r="D149" s="472"/>
      <c r="E149" s="472">
        <f>E148+E131+E114+E97</f>
        <v>17</v>
      </c>
      <c r="F149" s="472">
        <f>F148+F131+F114+F97</f>
        <v>0</v>
      </c>
    </row>
    <row r="150" spans="1:6" ht="15.75">
      <c r="A150" s="516"/>
      <c r="B150" s="517"/>
      <c r="C150" s="518"/>
      <c r="D150" s="518"/>
      <c r="E150" s="518"/>
      <c r="F150" s="518"/>
    </row>
    <row r="151" spans="1:8" ht="15.75">
      <c r="A151" s="693" t="s">
        <v>977</v>
      </c>
      <c r="B151" s="721">
        <f>pdeReportingDate</f>
        <v>44126</v>
      </c>
      <c r="C151" s="721"/>
      <c r="D151" s="721"/>
      <c r="E151" s="721"/>
      <c r="F151" s="721"/>
      <c r="G151" s="721"/>
      <c r="H151" s="721"/>
    </row>
    <row r="152" spans="1:8" ht="15.75">
      <c r="A152" s="693"/>
      <c r="B152" s="52"/>
      <c r="C152" s="52"/>
      <c r="D152" s="52"/>
      <c r="E152" s="52"/>
      <c r="F152" s="52"/>
      <c r="G152" s="52"/>
      <c r="H152" s="52"/>
    </row>
    <row r="153" spans="1:8" ht="15.75">
      <c r="A153" s="694" t="s">
        <v>8</v>
      </c>
      <c r="B153" s="722" t="str">
        <f>authorName</f>
        <v>Мария Димитрова</v>
      </c>
      <c r="C153" s="722"/>
      <c r="D153" s="722"/>
      <c r="E153" s="722"/>
      <c r="F153" s="722"/>
      <c r="G153" s="722"/>
      <c r="H153" s="722"/>
    </row>
    <row r="154" spans="1:8" ht="15.75">
      <c r="A154" s="694"/>
      <c r="B154" s="80"/>
      <c r="C154" s="80"/>
      <c r="D154" s="80"/>
      <c r="E154" s="80"/>
      <c r="F154" s="80"/>
      <c r="G154" s="80"/>
      <c r="H154" s="80"/>
    </row>
    <row r="155" spans="1:8" ht="15.75">
      <c r="A155" s="694" t="s">
        <v>920</v>
      </c>
      <c r="B155" s="723"/>
      <c r="C155" s="723"/>
      <c r="D155" s="723"/>
      <c r="E155" s="723"/>
      <c r="F155" s="723"/>
      <c r="G155" s="723"/>
      <c r="H155" s="723"/>
    </row>
    <row r="156" spans="1:8" ht="15.75">
      <c r="A156" s="695"/>
      <c r="B156" s="720" t="s">
        <v>979</v>
      </c>
      <c r="C156" s="720"/>
      <c r="D156" s="720"/>
      <c r="E156" s="720"/>
      <c r="F156" s="574"/>
      <c r="G156" s="45"/>
      <c r="H156" s="42"/>
    </row>
    <row r="157" spans="1:8" ht="15.75">
      <c r="A157" s="695"/>
      <c r="B157" s="720" t="s">
        <v>979</v>
      </c>
      <c r="C157" s="720"/>
      <c r="D157" s="720"/>
      <c r="E157" s="720"/>
      <c r="F157" s="574"/>
      <c r="G157" s="45"/>
      <c r="H157" s="42"/>
    </row>
    <row r="158" spans="1:8" ht="15.75">
      <c r="A158" s="695"/>
      <c r="B158" s="720" t="s">
        <v>979</v>
      </c>
      <c r="C158" s="720"/>
      <c r="D158" s="720"/>
      <c r="E158" s="720"/>
      <c r="F158" s="574"/>
      <c r="G158" s="45"/>
      <c r="H158" s="42"/>
    </row>
    <row r="159" spans="1:8" ht="15.75">
      <c r="A159" s="695"/>
      <c r="B159" s="720" t="s">
        <v>979</v>
      </c>
      <c r="C159" s="720"/>
      <c r="D159" s="720"/>
      <c r="E159" s="720"/>
      <c r="F159" s="574"/>
      <c r="G159" s="45"/>
      <c r="H159" s="42"/>
    </row>
    <row r="160" spans="1:8" ht="15.75">
      <c r="A160" s="695"/>
      <c r="B160" s="720"/>
      <c r="C160" s="720"/>
      <c r="D160" s="720"/>
      <c r="E160" s="720"/>
      <c r="F160" s="574"/>
      <c r="G160" s="45"/>
      <c r="H160" s="42"/>
    </row>
    <row r="161" spans="1:8" ht="15.75">
      <c r="A161" s="695"/>
      <c r="B161" s="720"/>
      <c r="C161" s="720"/>
      <c r="D161" s="720"/>
      <c r="E161" s="720"/>
      <c r="F161" s="574"/>
      <c r="G161" s="45"/>
      <c r="H161" s="42"/>
    </row>
    <row r="162" spans="1:8" ht="15.75">
      <c r="A162" s="695"/>
      <c r="B162" s="720"/>
      <c r="C162" s="720"/>
      <c r="D162" s="720"/>
      <c r="E162" s="72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L14" sqref="L14"/>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30.09.2020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37" t="s">
        <v>510</v>
      </c>
      <c r="E7" s="337"/>
      <c r="F7" s="337"/>
      <c r="G7" s="337"/>
      <c r="H7" s="337" t="s">
        <v>511</v>
      </c>
      <c r="I7" s="337"/>
      <c r="J7" s="737" t="s">
        <v>839</v>
      </c>
      <c r="K7" s="337" t="s">
        <v>512</v>
      </c>
      <c r="L7" s="337"/>
      <c r="M7" s="337"/>
      <c r="N7" s="337"/>
      <c r="O7" s="337" t="s">
        <v>511</v>
      </c>
      <c r="P7" s="337"/>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v>1</v>
      </c>
      <c r="M13" s="328"/>
      <c r="N13" s="329">
        <f t="shared" si="4"/>
        <v>2</v>
      </c>
      <c r="O13" s="328"/>
      <c r="P13" s="328"/>
      <c r="Q13" s="329">
        <f t="shared" si="0"/>
        <v>2</v>
      </c>
      <c r="R13" s="340">
        <f t="shared" si="1"/>
        <v>1</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1</v>
      </c>
      <c r="E19" s="330">
        <f>SUM(E11:E18)</f>
        <v>2</v>
      </c>
      <c r="F19" s="330">
        <f>SUM(F11:F18)</f>
        <v>0</v>
      </c>
      <c r="G19" s="329">
        <f t="shared" si="2"/>
        <v>3</v>
      </c>
      <c r="H19" s="330">
        <f>SUM(H11:H18)</f>
        <v>0</v>
      </c>
      <c r="I19" s="330">
        <f>SUM(I11:I18)</f>
        <v>0</v>
      </c>
      <c r="J19" s="329">
        <f t="shared" si="3"/>
        <v>3</v>
      </c>
      <c r="K19" s="330">
        <f>SUM(K11:K18)</f>
        <v>1</v>
      </c>
      <c r="L19" s="330">
        <f>SUM(L11:L18)</f>
        <v>1</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v>
      </c>
      <c r="E42" s="349">
        <f>E19+E20+E21+E27+E40+E41</f>
        <v>2</v>
      </c>
      <c r="F42" s="349">
        <f aca="true" t="shared" si="11" ref="F42:R42">F19+F20+F21+F27+F40+F41</f>
        <v>0</v>
      </c>
      <c r="G42" s="349">
        <f t="shared" si="11"/>
        <v>3</v>
      </c>
      <c r="H42" s="349">
        <f t="shared" si="11"/>
        <v>0</v>
      </c>
      <c r="I42" s="349">
        <f t="shared" si="11"/>
        <v>0</v>
      </c>
      <c r="J42" s="349">
        <f t="shared" si="11"/>
        <v>3</v>
      </c>
      <c r="K42" s="349">
        <f t="shared" si="11"/>
        <v>1</v>
      </c>
      <c r="L42" s="349">
        <f t="shared" si="11"/>
        <v>1</v>
      </c>
      <c r="M42" s="349">
        <f t="shared" si="11"/>
        <v>0</v>
      </c>
      <c r="N42" s="349">
        <f t="shared" si="11"/>
        <v>2</v>
      </c>
      <c r="O42" s="349">
        <f t="shared" si="11"/>
        <v>0</v>
      </c>
      <c r="P42" s="349">
        <f t="shared" si="11"/>
        <v>0</v>
      </c>
      <c r="Q42" s="349">
        <f t="shared" si="11"/>
        <v>2</v>
      </c>
      <c r="R42" s="350">
        <f t="shared" si="11"/>
        <v>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21">
        <f>pdeReportingDate</f>
        <v>44126</v>
      </c>
      <c r="D45" s="721"/>
      <c r="E45" s="721"/>
      <c r="F45" s="721"/>
      <c r="G45" s="721"/>
      <c r="H45" s="721"/>
      <c r="I45" s="721"/>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22" t="str">
        <f>authorName</f>
        <v>Мария Димитрова</v>
      </c>
      <c r="D47" s="722"/>
      <c r="E47" s="722"/>
      <c r="F47" s="722"/>
      <c r="G47" s="722"/>
      <c r="H47" s="722"/>
      <c r="I47" s="722"/>
    </row>
    <row r="48" spans="2:9" ht="15.75">
      <c r="B48" s="694"/>
      <c r="C48" s="80"/>
      <c r="D48" s="80"/>
      <c r="E48" s="80"/>
      <c r="F48" s="80"/>
      <c r="G48" s="80"/>
      <c r="H48" s="80"/>
      <c r="I48" s="80"/>
    </row>
    <row r="49" spans="2:9" ht="15.75">
      <c r="B49" s="694" t="s">
        <v>920</v>
      </c>
      <c r="C49" s="723"/>
      <c r="D49" s="723"/>
      <c r="E49" s="723"/>
      <c r="F49" s="723"/>
      <c r="G49" s="723"/>
      <c r="H49" s="723"/>
      <c r="I49" s="723"/>
    </row>
    <row r="50" spans="2:9" ht="15.75">
      <c r="B50" s="695"/>
      <c r="C50" s="720" t="s">
        <v>979</v>
      </c>
      <c r="D50" s="720"/>
      <c r="E50" s="720"/>
      <c r="F50" s="720"/>
      <c r="G50" s="574"/>
      <c r="H50" s="45"/>
      <c r="I50" s="42"/>
    </row>
    <row r="51" spans="2:9" ht="15.75">
      <c r="B51" s="695"/>
      <c r="C51" s="720" t="s">
        <v>979</v>
      </c>
      <c r="D51" s="720"/>
      <c r="E51" s="720"/>
      <c r="F51" s="720"/>
      <c r="G51" s="574"/>
      <c r="H51" s="45"/>
      <c r="I51" s="42"/>
    </row>
    <row r="52" spans="2:9" ht="15.75">
      <c r="B52" s="695"/>
      <c r="C52" s="720" t="s">
        <v>979</v>
      </c>
      <c r="D52" s="720"/>
      <c r="E52" s="720"/>
      <c r="F52" s="720"/>
      <c r="G52" s="574"/>
      <c r="H52" s="45"/>
      <c r="I52" s="42"/>
    </row>
    <row r="53" spans="2:9" ht="15.75">
      <c r="B53" s="695"/>
      <c r="C53" s="720" t="s">
        <v>979</v>
      </c>
      <c r="D53" s="720"/>
      <c r="E53" s="720"/>
      <c r="F53" s="720"/>
      <c r="G53" s="574"/>
      <c r="H53" s="45"/>
      <c r="I53" s="42"/>
    </row>
    <row r="54" spans="2:9" ht="15.75">
      <c r="B54" s="695"/>
      <c r="C54" s="720"/>
      <c r="D54" s="720"/>
      <c r="E54" s="720"/>
      <c r="F54" s="720"/>
      <c r="G54" s="574"/>
      <c r="H54" s="45"/>
      <c r="I54" s="42"/>
    </row>
    <row r="55" spans="2:9" ht="15.75">
      <c r="B55" s="695"/>
      <c r="C55" s="720"/>
      <c r="D55" s="720"/>
      <c r="E55" s="720"/>
      <c r="F55" s="720"/>
      <c r="G55" s="574"/>
      <c r="H55" s="45"/>
      <c r="I55" s="42"/>
    </row>
    <row r="56" spans="2:9" ht="15.75">
      <c r="B56" s="695"/>
      <c r="C56" s="720"/>
      <c r="D56" s="720"/>
      <c r="E56" s="720"/>
      <c r="F56" s="72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70">
      <selection activeCell="C94" sqref="C94"/>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30.09.2020 г.</v>
      </c>
      <c r="B5" s="493"/>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65" t="s">
        <v>588</v>
      </c>
      <c r="E8" s="366"/>
      <c r="F8" s="127"/>
    </row>
    <row r="9" spans="1:6" s="128" customFormat="1" ht="15.75">
      <c r="A9" s="751"/>
      <c r="B9" s="753"/>
      <c r="C9" s="74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11</v>
      </c>
      <c r="D40" s="362">
        <f>SUM(D41:D44)</f>
        <v>11</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11</v>
      </c>
      <c r="D44" s="368">
        <v>11</v>
      </c>
      <c r="E44" s="369">
        <f t="shared" si="0"/>
        <v>0</v>
      </c>
      <c r="F44" s="133"/>
    </row>
    <row r="45" spans="1:6" ht="16.5" thickBot="1">
      <c r="A45" s="391" t="s">
        <v>653</v>
      </c>
      <c r="B45" s="392" t="s">
        <v>654</v>
      </c>
      <c r="C45" s="438">
        <f>C26+C30+C31+C33+C32+C34+C35+C40</f>
        <v>11</v>
      </c>
      <c r="D45" s="438">
        <f>D26+D30+D31+D33+D32+D34+D35+D40</f>
        <v>11</v>
      </c>
      <c r="E45" s="439">
        <f>E26+E30+E31+E33+E32+E34+E35+E40</f>
        <v>0</v>
      </c>
      <c r="F45" s="133"/>
    </row>
    <row r="46" spans="1:6" ht="16.5" thickBot="1">
      <c r="A46" s="393" t="s">
        <v>655</v>
      </c>
      <c r="B46" s="394" t="s">
        <v>656</v>
      </c>
      <c r="C46" s="444">
        <f>C45+C23+C21+C11</f>
        <v>11</v>
      </c>
      <c r="D46" s="444">
        <f>D45+D23+D21+D11</f>
        <v>11</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65" t="s">
        <v>659</v>
      </c>
      <c r="E50" s="365"/>
      <c r="F50" s="756" t="s">
        <v>660</v>
      </c>
    </row>
    <row r="51" spans="1:6" s="128" customFormat="1" ht="18" customHeight="1">
      <c r="A51" s="751"/>
      <c r="B51" s="753"/>
      <c r="C51" s="755"/>
      <c r="D51" s="130" t="s">
        <v>589</v>
      </c>
      <c r="E51" s="130" t="s">
        <v>590</v>
      </c>
      <c r="F51" s="75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3</v>
      </c>
      <c r="D87" s="134">
        <f>SUM(D88:D92)+D96</f>
        <v>3</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2</v>
      </c>
      <c r="D91" s="197">
        <v>2</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3</v>
      </c>
      <c r="D98" s="433">
        <f>D87+D82+D77+D73+D97</f>
        <v>3</v>
      </c>
      <c r="E98" s="433">
        <f>E87+E82+E77+E73+E97</f>
        <v>0</v>
      </c>
      <c r="F98" s="434">
        <f>F87+F82+F77+F73+F97</f>
        <v>0</v>
      </c>
    </row>
    <row r="99" spans="1:6" ht="16.5" thickBot="1">
      <c r="A99" s="412" t="s">
        <v>739</v>
      </c>
      <c r="B99" s="413" t="s">
        <v>740</v>
      </c>
      <c r="C99" s="427">
        <f>C98+C70+C68</f>
        <v>3</v>
      </c>
      <c r="D99" s="427">
        <f>D98+D70+D68</f>
        <v>3</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21">
        <f>pdeReportingDate</f>
        <v>44126</v>
      </c>
      <c r="C111" s="721"/>
      <c r="D111" s="721"/>
      <c r="E111" s="721"/>
      <c r="F111" s="721"/>
      <c r="G111" s="52"/>
      <c r="H111" s="52"/>
    </row>
    <row r="112" spans="1:8" ht="15.75">
      <c r="A112" s="693"/>
      <c r="B112" s="721"/>
      <c r="C112" s="721"/>
      <c r="D112" s="721"/>
      <c r="E112" s="721"/>
      <c r="F112" s="721"/>
      <c r="G112" s="52"/>
      <c r="H112" s="52"/>
    </row>
    <row r="113" spans="1:8" ht="15.75">
      <c r="A113" s="694" t="s">
        <v>8</v>
      </c>
      <c r="B113" s="722" t="str">
        <f>authorName</f>
        <v>Мария Димитрова</v>
      </c>
      <c r="C113" s="722"/>
      <c r="D113" s="722"/>
      <c r="E113" s="722"/>
      <c r="F113" s="722"/>
      <c r="G113" s="80"/>
      <c r="H113" s="80"/>
    </row>
    <row r="114" spans="1:8" ht="15.75">
      <c r="A114" s="694"/>
      <c r="B114" s="722"/>
      <c r="C114" s="722"/>
      <c r="D114" s="722"/>
      <c r="E114" s="722"/>
      <c r="F114" s="722"/>
      <c r="G114" s="80"/>
      <c r="H114" s="80"/>
    </row>
    <row r="115" spans="1:8" ht="15.75">
      <c r="A115" s="694" t="s">
        <v>920</v>
      </c>
      <c r="B115" s="723"/>
      <c r="C115" s="723"/>
      <c r="D115" s="723"/>
      <c r="E115" s="723"/>
      <c r="F115" s="723"/>
      <c r="G115" s="82"/>
      <c r="H115" s="82"/>
    </row>
    <row r="116" spans="1:8" ht="15.75" customHeight="1">
      <c r="A116" s="695"/>
      <c r="B116" s="720" t="s">
        <v>979</v>
      </c>
      <c r="C116" s="720"/>
      <c r="D116" s="720"/>
      <c r="E116" s="720"/>
      <c r="F116" s="720"/>
      <c r="G116" s="695"/>
      <c r="H116" s="695"/>
    </row>
    <row r="117" spans="1:8" ht="15.75" customHeight="1">
      <c r="A117" s="695"/>
      <c r="B117" s="720" t="s">
        <v>979</v>
      </c>
      <c r="C117" s="720"/>
      <c r="D117" s="720"/>
      <c r="E117" s="720"/>
      <c r="F117" s="720"/>
      <c r="G117" s="695"/>
      <c r="H117" s="695"/>
    </row>
    <row r="118" spans="1:8" ht="15.75" customHeight="1">
      <c r="A118" s="695"/>
      <c r="B118" s="720" t="s">
        <v>979</v>
      </c>
      <c r="C118" s="720"/>
      <c r="D118" s="720"/>
      <c r="E118" s="720"/>
      <c r="F118" s="720"/>
      <c r="G118" s="695"/>
      <c r="H118" s="695"/>
    </row>
    <row r="119" spans="1:8" ht="15.75" customHeight="1">
      <c r="A119" s="695"/>
      <c r="B119" s="720" t="s">
        <v>979</v>
      </c>
      <c r="C119" s="720"/>
      <c r="D119" s="720"/>
      <c r="E119" s="720"/>
      <c r="F119" s="720"/>
      <c r="G119" s="695"/>
      <c r="H119" s="695"/>
    </row>
    <row r="120" spans="1:8" ht="15.75">
      <c r="A120" s="695"/>
      <c r="B120" s="720"/>
      <c r="C120" s="720"/>
      <c r="D120" s="720"/>
      <c r="E120" s="720"/>
      <c r="F120" s="720"/>
      <c r="G120" s="695"/>
      <c r="H120" s="695"/>
    </row>
    <row r="121" spans="1:8" ht="15.75">
      <c r="A121" s="695"/>
      <c r="B121" s="720"/>
      <c r="C121" s="720"/>
      <c r="D121" s="720"/>
      <c r="E121" s="720"/>
      <c r="F121" s="720"/>
      <c r="G121" s="695"/>
      <c r="H121" s="695"/>
    </row>
    <row r="122" spans="1:8" ht="15.75">
      <c r="A122" s="695"/>
      <c r="B122" s="720"/>
      <c r="C122" s="720"/>
      <c r="D122" s="720"/>
      <c r="E122" s="720"/>
      <c r="F122" s="720"/>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G23" sqref="G23"/>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30.09.2020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52" t="s">
        <v>754</v>
      </c>
      <c r="D8" s="452"/>
      <c r="E8" s="452"/>
      <c r="F8" s="452" t="s">
        <v>755</v>
      </c>
      <c r="G8" s="452"/>
      <c r="H8" s="452"/>
      <c r="I8" s="453"/>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105905</v>
      </c>
      <c r="D20" s="449"/>
      <c r="E20" s="449"/>
      <c r="F20" s="449">
        <v>226</v>
      </c>
      <c r="G20" s="449">
        <v>5</v>
      </c>
      <c r="H20" s="449">
        <v>12</v>
      </c>
      <c r="I20" s="450">
        <f t="shared" si="0"/>
        <v>219</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795000</v>
      </c>
      <c r="D22" s="449"/>
      <c r="E22" s="449"/>
      <c r="F22" s="449">
        <v>1336</v>
      </c>
      <c r="G22" s="449">
        <v>26</v>
      </c>
      <c r="H22" s="449">
        <v>1</v>
      </c>
      <c r="I22" s="450">
        <f t="shared" si="0"/>
        <v>1361</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900905</v>
      </c>
      <c r="D27" s="456">
        <f t="shared" si="2"/>
        <v>0</v>
      </c>
      <c r="E27" s="456">
        <f t="shared" si="2"/>
        <v>0</v>
      </c>
      <c r="F27" s="456">
        <f t="shared" si="2"/>
        <v>1562</v>
      </c>
      <c r="G27" s="456">
        <f t="shared" si="2"/>
        <v>31</v>
      </c>
      <c r="H27" s="456">
        <f t="shared" si="2"/>
        <v>13</v>
      </c>
      <c r="I27" s="457">
        <f t="shared" si="0"/>
        <v>1580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19"/>
      <c r="B30" s="520"/>
      <c r="C30" s="519"/>
      <c r="D30" s="521"/>
      <c r="E30" s="521"/>
      <c r="F30" s="521"/>
      <c r="G30" s="521"/>
      <c r="H30" s="521"/>
      <c r="I30" s="521"/>
    </row>
    <row r="31" spans="1:9" s="116" customFormat="1" ht="15.75">
      <c r="A31" s="693" t="s">
        <v>977</v>
      </c>
      <c r="B31" s="721">
        <f>pdeReportingDate</f>
        <v>44126</v>
      </c>
      <c r="C31" s="721"/>
      <c r="D31" s="721"/>
      <c r="E31" s="721"/>
      <c r="F31" s="721"/>
      <c r="G31" s="124"/>
      <c r="H31" s="124"/>
      <c r="I31" s="124"/>
    </row>
    <row r="32" spans="1:9" s="116" customFormat="1" ht="15.75">
      <c r="A32" s="693"/>
      <c r="B32" s="721"/>
      <c r="C32" s="721"/>
      <c r="D32" s="721"/>
      <c r="E32" s="721"/>
      <c r="F32" s="721"/>
      <c r="G32" s="124"/>
      <c r="H32" s="124"/>
      <c r="I32" s="124"/>
    </row>
    <row r="33" spans="1:9" s="116" customFormat="1" ht="15.75">
      <c r="A33" s="694" t="s">
        <v>8</v>
      </c>
      <c r="B33" s="722" t="str">
        <f>authorName</f>
        <v>Мария Димитрова</v>
      </c>
      <c r="C33" s="722"/>
      <c r="D33" s="722"/>
      <c r="E33" s="722"/>
      <c r="F33" s="722"/>
      <c r="G33" s="124"/>
      <c r="H33" s="124"/>
      <c r="I33" s="124"/>
    </row>
    <row r="34" spans="1:9" s="116" customFormat="1" ht="15.75">
      <c r="A34" s="694"/>
      <c r="B34" s="758"/>
      <c r="C34" s="758"/>
      <c r="D34" s="758"/>
      <c r="E34" s="758"/>
      <c r="F34" s="758"/>
      <c r="G34" s="758"/>
      <c r="H34" s="758"/>
      <c r="I34" s="758"/>
    </row>
    <row r="35" spans="1:9" s="116" customFormat="1" ht="15.75">
      <c r="A35" s="694" t="s">
        <v>920</v>
      </c>
      <c r="B35" s="759"/>
      <c r="C35" s="759"/>
      <c r="D35" s="759"/>
      <c r="E35" s="759"/>
      <c r="F35" s="759"/>
      <c r="G35" s="759"/>
      <c r="H35" s="759"/>
      <c r="I35" s="759"/>
    </row>
    <row r="36" spans="1:9" s="116" customFormat="1" ht="15.75" customHeight="1">
      <c r="A36" s="695"/>
      <c r="B36" s="720" t="s">
        <v>979</v>
      </c>
      <c r="C36" s="720"/>
      <c r="D36" s="720"/>
      <c r="E36" s="720"/>
      <c r="F36" s="720"/>
      <c r="G36" s="720"/>
      <c r="H36" s="720"/>
      <c r="I36" s="720"/>
    </row>
    <row r="37" spans="1:9" s="116" customFormat="1" ht="15.75" customHeight="1">
      <c r="A37" s="695"/>
      <c r="B37" s="720" t="s">
        <v>979</v>
      </c>
      <c r="C37" s="720"/>
      <c r="D37" s="720"/>
      <c r="E37" s="720"/>
      <c r="F37" s="720"/>
      <c r="G37" s="720"/>
      <c r="H37" s="720"/>
      <c r="I37" s="720"/>
    </row>
    <row r="38" spans="1:9" s="116" customFormat="1" ht="15.75" customHeight="1">
      <c r="A38" s="695"/>
      <c r="B38" s="720" t="s">
        <v>979</v>
      </c>
      <c r="C38" s="720"/>
      <c r="D38" s="720"/>
      <c r="E38" s="720"/>
      <c r="F38" s="720"/>
      <c r="G38" s="720"/>
      <c r="H38" s="720"/>
      <c r="I38" s="720"/>
    </row>
    <row r="39" spans="1:9" s="116" customFormat="1" ht="15.75" customHeight="1">
      <c r="A39" s="695"/>
      <c r="B39" s="720" t="s">
        <v>979</v>
      </c>
      <c r="C39" s="720"/>
      <c r="D39" s="720"/>
      <c r="E39" s="720"/>
      <c r="F39" s="720"/>
      <c r="G39" s="720"/>
      <c r="H39" s="720"/>
      <c r="I39" s="720"/>
    </row>
    <row r="40" spans="1:9" s="116" customFormat="1" ht="15.75">
      <c r="A40" s="695"/>
      <c r="B40" s="720"/>
      <c r="C40" s="720"/>
      <c r="D40" s="720"/>
      <c r="E40" s="720"/>
      <c r="F40" s="720"/>
      <c r="G40" s="720"/>
      <c r="H40" s="720"/>
      <c r="I40" s="720"/>
    </row>
    <row r="41" spans="1:9" s="116" customFormat="1" ht="15.75">
      <c r="A41" s="695"/>
      <c r="B41" s="720"/>
      <c r="C41" s="720"/>
      <c r="D41" s="720"/>
      <c r="E41" s="720"/>
      <c r="F41" s="720"/>
      <c r="G41" s="720"/>
      <c r="H41" s="720"/>
      <c r="I41" s="720"/>
    </row>
    <row r="42" spans="1:9" s="116" customFormat="1" ht="15.75">
      <c r="A42" s="695"/>
      <c r="B42" s="720"/>
      <c r="C42" s="720"/>
      <c r="D42" s="720"/>
      <c r="E42" s="720"/>
      <c r="F42" s="720"/>
      <c r="G42" s="720"/>
      <c r="H42" s="720"/>
      <c r="I42" s="72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2020-10-09T12:09:26Z</cp:lastPrinted>
  <dcterms:created xsi:type="dcterms:W3CDTF">2006-09-16T00:00:00Z</dcterms:created>
  <dcterms:modified xsi:type="dcterms:W3CDTF">2020-10-09T12:34:34Z</dcterms:modified>
  <cp:category/>
  <cp:version/>
  <cp:contentType/>
  <cp:contentStatus/>
</cp:coreProperties>
</file>